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9720" windowHeight="4080" activeTab="0"/>
  </bookViews>
  <sheets>
    <sheet name="11-8" sheetId="1" r:id="rId1"/>
  </sheets>
  <definedNames>
    <definedName name="_xlnm.Print_Area" localSheetId="0">'11-8'!$A$1:$AC$46</definedName>
  </definedNames>
  <calcPr fullCalcOnLoad="1"/>
</workbook>
</file>

<file path=xl/comments1.xml><?xml version="1.0" encoding="utf-8"?>
<comments xmlns="http://schemas.openxmlformats.org/spreadsheetml/2006/main">
  <authors>
    <author>行政院主計處</author>
  </authors>
  <commentList>
    <comment ref="AD8" authorId="0">
      <text>
        <r>
          <rPr>
            <sz val="9"/>
            <rFont val="新細明體"/>
            <family val="1"/>
          </rPr>
          <t xml:space="preserve">參考表2-2
</t>
        </r>
      </text>
    </comment>
  </commentList>
</comments>
</file>

<file path=xl/sharedStrings.xml><?xml version="1.0" encoding="utf-8"?>
<sst xmlns="http://schemas.openxmlformats.org/spreadsheetml/2006/main" count="148" uniqueCount="85">
  <si>
    <t>年別
Year</t>
  </si>
  <si>
    <t>總計（年底）
Grand Total(End of Year)</t>
  </si>
  <si>
    <t>第一款
Class 1</t>
  </si>
  <si>
    <t>第三款
Class 3</t>
  </si>
  <si>
    <t>單位：戶、戶次、人、人次、新臺幣千元</t>
  </si>
  <si>
    <t>Unit: Households, Household-Times, Persons, Person-Times, NT$1,000</t>
  </si>
  <si>
    <t>第二款
Class 2</t>
  </si>
  <si>
    <t>…</t>
  </si>
  <si>
    <t>…</t>
  </si>
  <si>
    <r>
      <t>Table 11-8</t>
    </r>
    <r>
      <rPr>
        <sz val="16"/>
        <rFont val="細明體"/>
        <family val="3"/>
      </rPr>
      <t>、</t>
    </r>
    <r>
      <rPr>
        <sz val="16"/>
        <rFont val="Times New Roman"/>
        <family val="1"/>
      </rPr>
      <t xml:space="preserve"> Persons and Living Assistance of Low-Income Families</t>
    </r>
  </si>
  <si>
    <t>單位：戶、戶次、人、人次、新臺幣千元</t>
  </si>
  <si>
    <t>八十四年底 End of 1995</t>
  </si>
  <si>
    <t>八十五年底 End of 1996</t>
  </si>
  <si>
    <t>八十六年底 End of 1997</t>
  </si>
  <si>
    <t>八十七年底 End of 1998</t>
  </si>
  <si>
    <t>八十八年底 End of 1999</t>
  </si>
  <si>
    <t>八十九年底 End of 2000</t>
  </si>
  <si>
    <t>九　十年底 End of 2001</t>
  </si>
  <si>
    <t>九十一年底 End of 2002</t>
  </si>
  <si>
    <t>九十二年底 End of 2003</t>
  </si>
  <si>
    <t>九十三年底 End of 2004</t>
  </si>
  <si>
    <t>九十四年底 End of 2005</t>
  </si>
  <si>
    <t>九十五年底 End of 2006</t>
  </si>
  <si>
    <t>九十六年底 End of 2007</t>
  </si>
  <si>
    <t>九十七年底 End of 2008</t>
  </si>
  <si>
    <t>九十八年底 End of 2009</t>
  </si>
  <si>
    <t>九十九年底 End of 2010</t>
  </si>
  <si>
    <t>一○○年底 End of 2011</t>
  </si>
  <si>
    <t>一○一年底 End of 2012</t>
  </si>
  <si>
    <t>一○二年底 End of 2013</t>
  </si>
  <si>
    <t>一○三年底 End of 2014</t>
  </si>
  <si>
    <t>家庭生活扶助
Family Living Support</t>
  </si>
  <si>
    <t>就學生活補助
Student Living Assistance</t>
  </si>
  <si>
    <t>輔導就業服務
Employment Counseling</t>
  </si>
  <si>
    <t>教育補助
Education Subsidies</t>
  </si>
  <si>
    <t>喪葬補助
Funeral Subsidies</t>
  </si>
  <si>
    <t>節日慰問
Festival Grants</t>
  </si>
  <si>
    <t>其他補助
Others</t>
  </si>
  <si>
    <t>就業
服務
Employment
Service</t>
  </si>
  <si>
    <r>
      <t>職業
訓練</t>
    </r>
    <r>
      <rPr>
        <sz val="7"/>
        <rFont val="新細明體"/>
        <family val="1"/>
      </rPr>
      <t xml:space="preserve">
Vocational Training</t>
    </r>
  </si>
  <si>
    <t>以工
代賑
Work Relief</t>
  </si>
  <si>
    <t>戶數
Households</t>
  </si>
  <si>
    <t>人數
Persons</t>
  </si>
  <si>
    <t>人次
Person-Times</t>
  </si>
  <si>
    <t>戶次
Household-Times</t>
  </si>
  <si>
    <t>金額
Amount</t>
  </si>
  <si>
    <t xml:space="preserve">占全縣（市）
總戶數比率（％）
As a Percentage of Total Households of the County </t>
  </si>
  <si>
    <t>占全縣（市）
總人口比率（％）
As a Percentage of Total
Population of the County</t>
  </si>
  <si>
    <t>戶數(戶)</t>
  </si>
  <si>
    <t xml:space="preserve">人口數   (人) </t>
  </si>
  <si>
    <t>八十六年底 End of 1997</t>
  </si>
  <si>
    <t>八十七年底 End of 1998</t>
  </si>
  <si>
    <t>八十八年底 End of 1999</t>
  </si>
  <si>
    <t>八十九年底 End of 2000</t>
  </si>
  <si>
    <t>九　十年底 End of 2001</t>
  </si>
  <si>
    <t>九十一年底 End of 2002</t>
  </si>
  <si>
    <t>九十二年底 End of 2003</t>
  </si>
  <si>
    <t>九十三年底 End of 2004</t>
  </si>
  <si>
    <t>九十四年底 End of 2005</t>
  </si>
  <si>
    <t>九十五年底 End of 2006</t>
  </si>
  <si>
    <t>九十六年底 End of 2007</t>
  </si>
  <si>
    <t>九十七年底 End of 2008</t>
  </si>
  <si>
    <t>九十八年底 End of 2009</t>
  </si>
  <si>
    <t>九十九年底 End of 2010</t>
  </si>
  <si>
    <t>一○○年底 End of 2011</t>
  </si>
  <si>
    <t>一○一年底 End of 2012</t>
  </si>
  <si>
    <t>一○二年底 End of 2013</t>
  </si>
  <si>
    <t>一○三年底 End of 2014</t>
  </si>
  <si>
    <r>
      <t>Table 11-8</t>
    </r>
    <r>
      <rPr>
        <sz val="14"/>
        <rFont val="新細明體"/>
        <family val="1"/>
      </rPr>
      <t>、</t>
    </r>
    <r>
      <rPr>
        <sz val="14"/>
        <rFont val="Times New Roman"/>
        <family val="1"/>
      </rPr>
      <t>Persons and Living Assistance of Low-Income Families(Cont.End)</t>
    </r>
  </si>
  <si>
    <t>-</t>
  </si>
  <si>
    <r>
      <t xml:space="preserve">人次
</t>
    </r>
    <r>
      <rPr>
        <sz val="8"/>
        <rFont val="新細明體"/>
        <family val="1"/>
      </rPr>
      <t>Person-Times</t>
    </r>
  </si>
  <si>
    <r>
      <t xml:space="preserve">金額
</t>
    </r>
    <r>
      <rPr>
        <sz val="8"/>
        <rFont val="新細明體"/>
        <family val="1"/>
      </rPr>
      <t>Amount</t>
    </r>
  </si>
  <si>
    <r>
      <t xml:space="preserve">戶次
</t>
    </r>
    <r>
      <rPr>
        <sz val="8"/>
        <rFont val="新細明體"/>
        <family val="1"/>
      </rPr>
      <t>Household-Times</t>
    </r>
  </si>
  <si>
    <t>表１１－ ８ 、低收入戶人數及生活扶助(共2頁/第1頁)</t>
  </si>
  <si>
    <t>表１１－ ８、低收入戶人數及生活扶助(共2頁/第2頁)</t>
  </si>
  <si>
    <t>一○四年底 End of 2015</t>
  </si>
  <si>
    <t>資料來源：衛生福利部</t>
  </si>
  <si>
    <r>
      <t>Source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 xml:space="preserve">Ministry of Health and Welfare. </t>
    </r>
  </si>
  <si>
    <r>
      <t>Source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 xml:space="preserve">Ministry of Health and Welfare </t>
    </r>
  </si>
  <si>
    <t>一○五年底 End of 2016</t>
  </si>
  <si>
    <t>一○五年底 End of 2016</t>
  </si>
  <si>
    <t>一○六年底 End of 2017</t>
  </si>
  <si>
    <t>社會福利  362</t>
  </si>
  <si>
    <t>社會福利  363</t>
  </si>
  <si>
    <t>社會福利  364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</si>
</sst>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;#,##0;_-* &quot;-&quot;_-;_-@_-"/>
    <numFmt numFmtId="185" formatCode="#,##0;#,##0;_-* &quot;-&quot;;_-@_-"/>
    <numFmt numFmtId="186" formatCode="#,##0.00;#,##0.00;_-* &quot;-&quot;;_-@_-"/>
    <numFmt numFmtId="187" formatCode="0.E+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_);[Red]\(#,##0\)"/>
    <numFmt numFmtId="192" formatCode="#,##0.00_);[Red]\(#,##0.00\)"/>
    <numFmt numFmtId="193" formatCode="#,##0;\-#,##0;&quot;－&quot;"/>
    <numFmt numFmtId="194" formatCode="[$€-2]\ #,##0.00_);[Red]\([$€-2]\ #,##0.00\)"/>
  </numFmts>
  <fonts count="35">
    <font>
      <sz val="9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6"/>
      <name val="華康中黑體"/>
      <family val="3"/>
    </font>
    <font>
      <sz val="9"/>
      <name val="新細明體"/>
      <family val="1"/>
    </font>
    <font>
      <u val="single"/>
      <sz val="9"/>
      <color indexed="12"/>
      <name val="Times New Roman"/>
      <family val="1"/>
    </font>
    <font>
      <u val="single"/>
      <sz val="6.75"/>
      <color indexed="36"/>
      <name val="Times New Roman"/>
      <family val="1"/>
    </font>
    <font>
      <sz val="16"/>
      <name val="Times New Roman"/>
      <family val="1"/>
    </font>
    <font>
      <sz val="9"/>
      <name val="細明體"/>
      <family val="3"/>
    </font>
    <font>
      <sz val="14"/>
      <name val="Times New Roman"/>
      <family val="1"/>
    </font>
    <font>
      <sz val="16"/>
      <name val="細明體"/>
      <family val="3"/>
    </font>
    <font>
      <sz val="16"/>
      <name val="新細明體"/>
      <family val="1"/>
    </font>
    <font>
      <sz val="8"/>
      <name val="新細明體"/>
      <family val="1"/>
    </font>
    <font>
      <sz val="7"/>
      <name val="新細明體"/>
      <family val="1"/>
    </font>
    <font>
      <sz val="9"/>
      <color indexed="8"/>
      <name val="新細明體"/>
      <family val="1"/>
    </font>
    <font>
      <sz val="14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19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8"/>
      <name val="Times New Roman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63">
    <xf numFmtId="0" fontId="0" fillId="0" borderId="0" applyBorder="0">
      <alignment horizontal="center"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4" borderId="0" applyNumberFormat="0" applyBorder="0" applyAlignment="0" applyProtection="0"/>
    <xf numFmtId="0" fontId="32" fillId="6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8" borderId="0" applyNumberFormat="0" applyBorder="0" applyAlignment="0" applyProtection="0"/>
    <xf numFmtId="0" fontId="32" fillId="6" borderId="0" applyNumberFormat="0" applyBorder="0" applyAlignment="0" applyProtection="0"/>
    <xf numFmtId="0" fontId="32" fillId="3" borderId="0" applyNumberFormat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31" fillId="0" borderId="1" applyNumberFormat="0" applyFill="0" applyAlignment="0" applyProtection="0"/>
    <xf numFmtId="0" fontId="22" fillId="6" borderId="0" applyNumberFormat="0" applyBorder="0" applyAlignment="0" applyProtection="0"/>
    <xf numFmtId="9" fontId="4" fillId="0" borderId="0" applyFont="0" applyFill="0" applyBorder="0" applyAlignment="0" applyProtection="0"/>
    <xf numFmtId="0" fontId="27" fillId="11" borderId="2" applyNumberFormat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4" borderId="4" applyNumberFormat="0" applyFont="0" applyAlignment="0" applyProtection="0"/>
    <xf numFmtId="0" fontId="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5" fillId="7" borderId="2" applyNumberFormat="0" applyAlignment="0" applyProtection="0"/>
    <xf numFmtId="0" fontId="26" fillId="11" borderId="8" applyNumberFormat="0" applyAlignment="0" applyProtection="0"/>
    <xf numFmtId="0" fontId="29" fillId="16" borderId="9" applyNumberFormat="0" applyAlignment="0" applyProtection="0"/>
    <xf numFmtId="0" fontId="23" fillId="17" borderId="0" applyNumberFormat="0" applyBorder="0" applyAlignment="0" applyProtection="0"/>
    <xf numFmtId="0" fontId="28" fillId="0" borderId="0" applyNumberFormat="0" applyFill="0" applyBorder="0" applyAlignment="0" applyProtection="0"/>
  </cellStyleXfs>
  <cellXfs count="73"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" fontId="0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185" fontId="0" fillId="0" borderId="11" xfId="0" applyNumberFormat="1" applyFont="1" applyBorder="1" applyAlignment="1">
      <alignment vertical="center"/>
    </xf>
    <xf numFmtId="185" fontId="0" fillId="0" borderId="0" xfId="0" applyNumberFormat="1" applyFont="1" applyBorder="1" applyAlignment="1">
      <alignment vertical="center"/>
    </xf>
    <xf numFmtId="18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38" fontId="0" fillId="0" borderId="0" xfId="0" applyNumberFormat="1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3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13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 quotePrefix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Continuous" vertical="center"/>
    </xf>
    <xf numFmtId="191" fontId="0" fillId="0" borderId="11" xfId="0" applyNumberFormat="1" applyFont="1" applyBorder="1" applyAlignment="1">
      <alignment vertical="center" wrapText="1"/>
    </xf>
    <xf numFmtId="192" fontId="0" fillId="0" borderId="0" xfId="0" applyNumberFormat="1" applyFont="1" applyBorder="1" applyAlignment="1">
      <alignment vertical="center" wrapText="1"/>
    </xf>
    <xf numFmtId="191" fontId="0" fillId="0" borderId="0" xfId="0" applyNumberFormat="1" applyFont="1" applyBorder="1" applyAlignment="1">
      <alignment vertical="center" wrapText="1"/>
    </xf>
    <xf numFmtId="191" fontId="0" fillId="0" borderId="0" xfId="0" applyNumberFormat="1" applyFont="1" applyBorder="1" applyAlignment="1">
      <alignment horizontal="right" vertical="center" wrapText="1"/>
    </xf>
    <xf numFmtId="191" fontId="0" fillId="0" borderId="0" xfId="0" applyNumberFormat="1" applyFont="1" applyBorder="1" applyAlignment="1">
      <alignment horizontal="right" vertical="center"/>
    </xf>
    <xf numFmtId="191" fontId="0" fillId="0" borderId="0" xfId="0" applyNumberFormat="1" applyFont="1" applyBorder="1" applyAlignment="1">
      <alignment vertical="center"/>
    </xf>
    <xf numFmtId="191" fontId="0" fillId="0" borderId="11" xfId="0" applyNumberFormat="1" applyFont="1" applyBorder="1" applyAlignment="1">
      <alignment horizontal="right" vertical="center" wrapText="1"/>
    </xf>
    <xf numFmtId="192" fontId="0" fillId="0" borderId="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vertical="center"/>
    </xf>
    <xf numFmtId="193" fontId="0" fillId="0" borderId="0" xfId="0" applyNumberFormat="1" applyFont="1" applyBorder="1" applyAlignment="1">
      <alignment horizontal="right" vertical="center" wrapText="1"/>
    </xf>
    <xf numFmtId="3" fontId="0" fillId="0" borderId="0" xfId="0" applyNumberFormat="1" applyFont="1" applyAlignment="1">
      <alignment horizontal="center" vertical="center"/>
    </xf>
    <xf numFmtId="187" fontId="0" fillId="0" borderId="0" xfId="0" applyNumberFormat="1" applyAlignment="1">
      <alignment vertical="center"/>
    </xf>
    <xf numFmtId="41" fontId="0" fillId="0" borderId="0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4"/>
  <sheetViews>
    <sheetView tabSelected="1" view="pageBreakPreview" zoomScaleSheetLayoutView="100" zoomScalePageLayoutView="0" workbookViewId="0" topLeftCell="H1">
      <selection activeCell="R1" sqref="R1"/>
    </sheetView>
  </sheetViews>
  <sheetFormatPr defaultColWidth="8.66015625" defaultRowHeight="19.5" customHeight="1"/>
  <cols>
    <col min="1" max="1" width="22.66015625" style="29" customWidth="1"/>
    <col min="2" max="2" width="11.5" style="1" customWidth="1"/>
    <col min="3" max="3" width="17.16015625" style="1" customWidth="1"/>
    <col min="4" max="4" width="11.83203125" style="1" customWidth="1"/>
    <col min="5" max="5" width="17.16015625" style="1" customWidth="1"/>
    <col min="6" max="6" width="11.16015625" style="1" customWidth="1"/>
    <col min="7" max="7" width="8.5" style="1" customWidth="1"/>
    <col min="8" max="8" width="11" style="1" customWidth="1"/>
    <col min="9" max="9" width="8.83203125" style="1" customWidth="1"/>
    <col min="10" max="10" width="11.33203125" style="1" customWidth="1"/>
    <col min="11" max="11" width="9.5" style="2" customWidth="1"/>
    <col min="12" max="12" width="9" style="2" customWidth="1"/>
    <col min="13" max="13" width="10.5" style="2" customWidth="1"/>
    <col min="14" max="14" width="9.5" style="2" customWidth="1"/>
    <col min="15" max="15" width="9.66015625" style="2" customWidth="1"/>
    <col min="16" max="16" width="9.5" style="2" customWidth="1"/>
    <col min="17" max="17" width="10.83203125" style="2" customWidth="1"/>
    <col min="18" max="18" width="21.33203125" style="29" customWidth="1"/>
    <col min="19" max="19" width="7.5" style="2" customWidth="1"/>
    <col min="20" max="21" width="7" style="2" customWidth="1"/>
    <col min="22" max="22" width="6.5" style="2" customWidth="1"/>
    <col min="23" max="23" width="6.83203125" style="2" customWidth="1"/>
    <col min="24" max="24" width="7.83203125" style="2" customWidth="1"/>
    <col min="25" max="25" width="7" style="2" customWidth="1"/>
    <col min="26" max="26" width="8.5" style="2" customWidth="1"/>
    <col min="27" max="27" width="7" style="2" customWidth="1"/>
    <col min="28" max="28" width="6.83203125" style="2" customWidth="1"/>
    <col min="29" max="29" width="7" style="2" customWidth="1"/>
    <col min="30" max="30" width="8.66015625" style="1" customWidth="1"/>
    <col min="31" max="31" width="11.5" style="1" customWidth="1"/>
    <col min="32" max="16384" width="8.66015625" style="1" customWidth="1"/>
  </cols>
  <sheetData>
    <row r="1" spans="1:29" s="28" customFormat="1" ht="12.75" customHeight="1">
      <c r="A1" s="8" t="s">
        <v>82</v>
      </c>
      <c r="K1" s="10"/>
      <c r="L1" s="10"/>
      <c r="M1" s="10"/>
      <c r="N1" s="10"/>
      <c r="O1" s="10"/>
      <c r="P1" s="70" t="s">
        <v>83</v>
      </c>
      <c r="Q1" s="70"/>
      <c r="R1" s="8" t="s">
        <v>84</v>
      </c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spans="1:29" s="6" customFormat="1" ht="21" customHeight="1">
      <c r="A2" s="72" t="s">
        <v>73</v>
      </c>
      <c r="B2" s="72"/>
      <c r="C2" s="72"/>
      <c r="D2" s="72"/>
      <c r="E2" s="72"/>
      <c r="F2" s="72"/>
      <c r="G2" s="72"/>
      <c r="H2" s="21" t="s">
        <v>9</v>
      </c>
      <c r="I2" s="21"/>
      <c r="K2" s="21"/>
      <c r="L2" s="18"/>
      <c r="M2" s="18"/>
      <c r="N2" s="18"/>
      <c r="O2" s="18"/>
      <c r="P2" s="18"/>
      <c r="Q2" s="18"/>
      <c r="R2" s="71" t="s">
        <v>74</v>
      </c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</row>
    <row r="3" spans="1:29" s="6" customFormat="1" ht="18.75" customHeight="1">
      <c r="A3" s="24"/>
      <c r="B3" s="15"/>
      <c r="C3" s="15"/>
      <c r="D3" s="15"/>
      <c r="E3" s="15"/>
      <c r="F3" s="15"/>
      <c r="G3" s="15"/>
      <c r="H3" s="15"/>
      <c r="I3" s="15"/>
      <c r="J3" s="15"/>
      <c r="K3" s="19"/>
      <c r="L3" s="19"/>
      <c r="M3" s="19"/>
      <c r="N3" s="19"/>
      <c r="O3" s="19"/>
      <c r="P3" s="19"/>
      <c r="Q3" s="19"/>
      <c r="R3" s="23" t="s">
        <v>68</v>
      </c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</row>
    <row r="4" spans="1:29" ht="14.25" customHeight="1" thickBot="1">
      <c r="A4" s="16" t="s">
        <v>10</v>
      </c>
      <c r="K4" s="14"/>
      <c r="L4" s="14"/>
      <c r="M4" s="14"/>
      <c r="N4" s="14"/>
      <c r="O4" s="14"/>
      <c r="P4" s="14"/>
      <c r="Q4" s="14" t="s">
        <v>5</v>
      </c>
      <c r="R4" s="44" t="s">
        <v>4</v>
      </c>
      <c r="S4" s="44"/>
      <c r="T4" s="44"/>
      <c r="U4" s="44"/>
      <c r="V4" s="44"/>
      <c r="W4" s="14"/>
      <c r="X4" s="14"/>
      <c r="AC4" s="14" t="s">
        <v>5</v>
      </c>
    </row>
    <row r="5" spans="1:29" s="31" customFormat="1" ht="26.25" customHeight="1">
      <c r="A5" s="50" t="s">
        <v>0</v>
      </c>
      <c r="B5" s="64" t="s">
        <v>1</v>
      </c>
      <c r="C5" s="49"/>
      <c r="D5" s="49"/>
      <c r="E5" s="50"/>
      <c r="F5" s="64" t="s">
        <v>2</v>
      </c>
      <c r="G5" s="50"/>
      <c r="H5" s="49" t="s">
        <v>6</v>
      </c>
      <c r="I5" s="50"/>
      <c r="J5" s="64" t="s">
        <v>3</v>
      </c>
      <c r="K5" s="49"/>
      <c r="L5" s="69" t="s">
        <v>31</v>
      </c>
      <c r="M5" s="69"/>
      <c r="N5" s="69"/>
      <c r="O5" s="69" t="s">
        <v>32</v>
      </c>
      <c r="P5" s="69"/>
      <c r="Q5" s="30"/>
      <c r="R5" s="50" t="s">
        <v>0</v>
      </c>
      <c r="S5" s="58" t="s">
        <v>33</v>
      </c>
      <c r="T5" s="59"/>
      <c r="U5" s="60"/>
      <c r="V5" s="69" t="s">
        <v>34</v>
      </c>
      <c r="W5" s="69"/>
      <c r="X5" s="69" t="s">
        <v>35</v>
      </c>
      <c r="Y5" s="69"/>
      <c r="Z5" s="69" t="s">
        <v>36</v>
      </c>
      <c r="AA5" s="69"/>
      <c r="AB5" s="69" t="s">
        <v>37</v>
      </c>
      <c r="AC5" s="58"/>
    </row>
    <row r="6" spans="1:29" s="31" customFormat="1" ht="46.5" customHeight="1">
      <c r="A6" s="61"/>
      <c r="B6" s="65"/>
      <c r="C6" s="51"/>
      <c r="D6" s="51"/>
      <c r="E6" s="52"/>
      <c r="F6" s="65"/>
      <c r="G6" s="52"/>
      <c r="H6" s="51"/>
      <c r="I6" s="52"/>
      <c r="J6" s="65"/>
      <c r="K6" s="51"/>
      <c r="L6" s="57"/>
      <c r="M6" s="57"/>
      <c r="N6" s="57"/>
      <c r="O6" s="57"/>
      <c r="P6" s="57"/>
      <c r="Q6" s="33" t="s">
        <v>38</v>
      </c>
      <c r="R6" s="61"/>
      <c r="S6" s="34" t="s">
        <v>39</v>
      </c>
      <c r="T6" s="57" t="s">
        <v>40</v>
      </c>
      <c r="U6" s="57"/>
      <c r="V6" s="57"/>
      <c r="W6" s="57"/>
      <c r="X6" s="57"/>
      <c r="Y6" s="57"/>
      <c r="Z6" s="57"/>
      <c r="AA6" s="57"/>
      <c r="AB6" s="57"/>
      <c r="AC6" s="68"/>
    </row>
    <row r="7" spans="1:29" s="31" customFormat="1" ht="9.75" customHeight="1">
      <c r="A7" s="55"/>
      <c r="B7" s="62" t="s">
        <v>41</v>
      </c>
      <c r="C7" s="35"/>
      <c r="D7" s="62" t="s">
        <v>42</v>
      </c>
      <c r="E7" s="35"/>
      <c r="F7" s="55" t="s">
        <v>41</v>
      </c>
      <c r="G7" s="53" t="s">
        <v>42</v>
      </c>
      <c r="H7" s="55" t="s">
        <v>41</v>
      </c>
      <c r="I7" s="53" t="s">
        <v>42</v>
      </c>
      <c r="J7" s="55" t="s">
        <v>41</v>
      </c>
      <c r="K7" s="62" t="s">
        <v>42</v>
      </c>
      <c r="L7" s="57" t="s">
        <v>43</v>
      </c>
      <c r="M7" s="57" t="s">
        <v>44</v>
      </c>
      <c r="N7" s="57" t="s">
        <v>45</v>
      </c>
      <c r="O7" s="57" t="s">
        <v>43</v>
      </c>
      <c r="P7" s="57" t="s">
        <v>45</v>
      </c>
      <c r="Q7" s="66" t="s">
        <v>43</v>
      </c>
      <c r="R7" s="55"/>
      <c r="S7" s="57" t="s">
        <v>70</v>
      </c>
      <c r="T7" s="57" t="s">
        <v>70</v>
      </c>
      <c r="U7" s="57" t="s">
        <v>71</v>
      </c>
      <c r="V7" s="57" t="s">
        <v>70</v>
      </c>
      <c r="W7" s="57" t="s">
        <v>71</v>
      </c>
      <c r="X7" s="57" t="s">
        <v>70</v>
      </c>
      <c r="Y7" s="57" t="s">
        <v>71</v>
      </c>
      <c r="Z7" s="57" t="s">
        <v>72</v>
      </c>
      <c r="AA7" s="57" t="s">
        <v>71</v>
      </c>
      <c r="AB7" s="57" t="s">
        <v>70</v>
      </c>
      <c r="AC7" s="68" t="s">
        <v>71</v>
      </c>
    </row>
    <row r="8" spans="1:31" s="31" customFormat="1" ht="74.25" customHeight="1">
      <c r="A8" s="52"/>
      <c r="B8" s="63"/>
      <c r="C8" s="32" t="s">
        <v>46</v>
      </c>
      <c r="D8" s="63"/>
      <c r="E8" s="32" t="s">
        <v>47</v>
      </c>
      <c r="F8" s="56"/>
      <c r="G8" s="54"/>
      <c r="H8" s="56"/>
      <c r="I8" s="54"/>
      <c r="J8" s="56"/>
      <c r="K8" s="63"/>
      <c r="L8" s="57"/>
      <c r="M8" s="57"/>
      <c r="N8" s="57"/>
      <c r="O8" s="57"/>
      <c r="P8" s="57"/>
      <c r="Q8" s="67"/>
      <c r="R8" s="52"/>
      <c r="S8" s="57"/>
      <c r="T8" s="57"/>
      <c r="U8" s="57"/>
      <c r="V8" s="57"/>
      <c r="W8" s="57"/>
      <c r="X8" s="57"/>
      <c r="Y8" s="57"/>
      <c r="Z8" s="57"/>
      <c r="AA8" s="57"/>
      <c r="AB8" s="57"/>
      <c r="AC8" s="68"/>
      <c r="AD8" s="31" t="s">
        <v>48</v>
      </c>
      <c r="AE8" s="31" t="s">
        <v>49</v>
      </c>
    </row>
    <row r="9" spans="1:29" ht="20.25" customHeight="1" hidden="1">
      <c r="A9" s="25" t="s">
        <v>11</v>
      </c>
      <c r="B9" s="11">
        <f aca="true" t="shared" si="0" ref="B9:B15">SUM(F9,H9,J9)</f>
        <v>1489</v>
      </c>
      <c r="C9" s="13">
        <f>SUM(B9/96703)*100</f>
        <v>1.5397660879186787</v>
      </c>
      <c r="D9" s="12">
        <f aca="true" t="shared" si="1" ref="D9:D15">SUM(G9,I9,K9)</f>
        <v>3926</v>
      </c>
      <c r="E9" s="13">
        <f>SUM(D9/358981)*100</f>
        <v>1.0936511960243023</v>
      </c>
      <c r="F9" s="12">
        <v>196</v>
      </c>
      <c r="G9" s="12">
        <v>222</v>
      </c>
      <c r="H9" s="12">
        <v>522</v>
      </c>
      <c r="I9" s="12">
        <v>1440</v>
      </c>
      <c r="J9" s="12">
        <v>771</v>
      </c>
      <c r="K9" s="12">
        <v>2264</v>
      </c>
      <c r="L9" s="12"/>
      <c r="M9" s="12"/>
      <c r="N9" s="12"/>
      <c r="O9" s="12"/>
      <c r="P9" s="12"/>
      <c r="Q9" s="12"/>
      <c r="R9" s="25" t="s">
        <v>11</v>
      </c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</row>
    <row r="10" spans="1:29" ht="20.25" customHeight="1" hidden="1">
      <c r="A10" s="25" t="s">
        <v>12</v>
      </c>
      <c r="B10" s="11">
        <f t="shared" si="0"/>
        <v>1559</v>
      </c>
      <c r="C10" s="13">
        <f>SUM(B10/98671)*100</f>
        <v>1.5799981757557944</v>
      </c>
      <c r="D10" s="12">
        <f t="shared" si="1"/>
        <v>4111</v>
      </c>
      <c r="E10" s="13">
        <f>SUM(D10/358863)*100</f>
        <v>1.1455625127137654</v>
      </c>
      <c r="F10" s="12">
        <v>170</v>
      </c>
      <c r="G10" s="12">
        <v>189</v>
      </c>
      <c r="H10" s="12">
        <v>573</v>
      </c>
      <c r="I10" s="12">
        <v>1526</v>
      </c>
      <c r="J10" s="12">
        <v>816</v>
      </c>
      <c r="K10" s="12">
        <v>2396</v>
      </c>
      <c r="L10" s="12"/>
      <c r="M10" s="12"/>
      <c r="N10" s="12"/>
      <c r="O10" s="12"/>
      <c r="P10" s="12"/>
      <c r="Q10" s="12"/>
      <c r="R10" s="25" t="s">
        <v>12</v>
      </c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</row>
    <row r="11" spans="1:29" ht="20.25" customHeight="1" hidden="1">
      <c r="A11" s="25" t="s">
        <v>13</v>
      </c>
      <c r="B11" s="11">
        <f t="shared" si="0"/>
        <v>1730</v>
      </c>
      <c r="C11" s="13">
        <f>SUM(B11/100904)*100</f>
        <v>1.7145009117577104</v>
      </c>
      <c r="D11" s="12">
        <f t="shared" si="1"/>
        <v>4605</v>
      </c>
      <c r="E11" s="13">
        <f>SUM(D11/358077)*100</f>
        <v>1.2860362436012365</v>
      </c>
      <c r="F11" s="12">
        <v>141</v>
      </c>
      <c r="G11" s="12">
        <v>154</v>
      </c>
      <c r="H11" s="12">
        <v>634</v>
      </c>
      <c r="I11" s="12">
        <v>1671</v>
      </c>
      <c r="J11" s="12">
        <v>955</v>
      </c>
      <c r="K11" s="12">
        <v>2780</v>
      </c>
      <c r="L11" s="12"/>
      <c r="M11" s="12"/>
      <c r="N11" s="12"/>
      <c r="O11" s="12"/>
      <c r="P11" s="12"/>
      <c r="Q11" s="12"/>
      <c r="R11" s="25" t="s">
        <v>50</v>
      </c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</row>
    <row r="12" spans="1:29" ht="20.25" customHeight="1" hidden="1">
      <c r="A12" s="25" t="s">
        <v>14</v>
      </c>
      <c r="B12" s="11">
        <f t="shared" si="0"/>
        <v>1898</v>
      </c>
      <c r="C12" s="13">
        <f>SUM(B12/102938)*100</f>
        <v>1.8438283238454214</v>
      </c>
      <c r="D12" s="12">
        <f t="shared" si="1"/>
        <v>4791</v>
      </c>
      <c r="E12" s="13">
        <f>SUM(D12/356601)*100</f>
        <v>1.3435183860953839</v>
      </c>
      <c r="F12" s="12">
        <v>125</v>
      </c>
      <c r="G12" s="12">
        <v>139</v>
      </c>
      <c r="H12" s="12">
        <v>688</v>
      </c>
      <c r="I12" s="12">
        <v>1633</v>
      </c>
      <c r="J12" s="12">
        <v>1085</v>
      </c>
      <c r="K12" s="12">
        <v>3019</v>
      </c>
      <c r="L12" s="12"/>
      <c r="M12" s="12"/>
      <c r="N12" s="12"/>
      <c r="O12" s="12"/>
      <c r="P12" s="12"/>
      <c r="Q12" s="12"/>
      <c r="R12" s="25" t="s">
        <v>51</v>
      </c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</row>
    <row r="13" spans="1:29" ht="20.25" customHeight="1" hidden="1">
      <c r="A13" s="25" t="s">
        <v>15</v>
      </c>
      <c r="B13" s="11">
        <f t="shared" si="0"/>
        <v>2194</v>
      </c>
      <c r="C13" s="13">
        <f>SUM(B13/104799)*100</f>
        <v>2.093531426826592</v>
      </c>
      <c r="D13" s="12">
        <f t="shared" si="1"/>
        <v>5718</v>
      </c>
      <c r="E13" s="13">
        <f>SUM(D13/355686)*100</f>
        <v>1.6075977125891938</v>
      </c>
      <c r="F13" s="12">
        <v>113</v>
      </c>
      <c r="G13" s="12">
        <v>123</v>
      </c>
      <c r="H13" s="12">
        <v>740</v>
      </c>
      <c r="I13" s="12">
        <v>1920</v>
      </c>
      <c r="J13" s="12">
        <v>1341</v>
      </c>
      <c r="K13" s="12">
        <v>3675</v>
      </c>
      <c r="L13" s="12"/>
      <c r="M13" s="12"/>
      <c r="N13" s="12"/>
      <c r="O13" s="12"/>
      <c r="P13" s="12"/>
      <c r="Q13" s="12"/>
      <c r="R13" s="25" t="s">
        <v>52</v>
      </c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</row>
    <row r="14" spans="1:29" ht="20.25" customHeight="1" hidden="1">
      <c r="A14" s="25" t="s">
        <v>16</v>
      </c>
      <c r="B14" s="11">
        <f t="shared" si="0"/>
        <v>2657</v>
      </c>
      <c r="C14" s="13">
        <f>SUM(B14/106472)*100</f>
        <v>2.495491772484785</v>
      </c>
      <c r="D14" s="12">
        <f t="shared" si="1"/>
        <v>6742</v>
      </c>
      <c r="E14" s="13">
        <f>SUM(D14/353630)*100</f>
        <v>1.9065124565223537</v>
      </c>
      <c r="F14" s="12">
        <v>114</v>
      </c>
      <c r="G14" s="12">
        <v>124</v>
      </c>
      <c r="H14" s="12">
        <v>882</v>
      </c>
      <c r="I14" s="12">
        <v>2163</v>
      </c>
      <c r="J14" s="12">
        <v>1661</v>
      </c>
      <c r="K14" s="12">
        <v>4455</v>
      </c>
      <c r="L14" s="12"/>
      <c r="M14" s="12"/>
      <c r="N14" s="12"/>
      <c r="O14" s="12"/>
      <c r="P14" s="12"/>
      <c r="Q14" s="12"/>
      <c r="R14" s="25" t="s">
        <v>53</v>
      </c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</row>
    <row r="15" spans="1:29" ht="20.25" customHeight="1" hidden="1">
      <c r="A15" s="25" t="s">
        <v>17</v>
      </c>
      <c r="B15" s="11">
        <f t="shared" si="0"/>
        <v>2777</v>
      </c>
      <c r="C15" s="13">
        <f>SUM(B15/107869)*100</f>
        <v>2.5744189711594623</v>
      </c>
      <c r="D15" s="12">
        <f t="shared" si="1"/>
        <v>7206</v>
      </c>
      <c r="E15" s="13">
        <f>SUM(D15/353139)*100</f>
        <v>2.0405562682116676</v>
      </c>
      <c r="F15" s="12">
        <v>75</v>
      </c>
      <c r="G15" s="12">
        <v>79</v>
      </c>
      <c r="H15" s="12">
        <v>812</v>
      </c>
      <c r="I15" s="12">
        <v>1917</v>
      </c>
      <c r="J15" s="12">
        <v>1890</v>
      </c>
      <c r="K15" s="12">
        <v>5210</v>
      </c>
      <c r="L15" s="12"/>
      <c r="M15" s="12"/>
      <c r="N15" s="12"/>
      <c r="O15" s="12"/>
      <c r="P15" s="12"/>
      <c r="Q15" s="12"/>
      <c r="R15" s="25" t="s">
        <v>54</v>
      </c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</row>
    <row r="16" spans="1:29" ht="20.25" customHeight="1" hidden="1">
      <c r="A16" s="25" t="s">
        <v>18</v>
      </c>
      <c r="B16" s="11">
        <v>3176</v>
      </c>
      <c r="C16" s="13">
        <f>SUM(B16/109231)*100</f>
        <v>2.907599490986991</v>
      </c>
      <c r="D16" s="12">
        <v>8990</v>
      </c>
      <c r="E16" s="13">
        <f>SUM(D16/352154)*100</f>
        <v>2.55286039630389</v>
      </c>
      <c r="F16" s="12">
        <v>54</v>
      </c>
      <c r="G16" s="12">
        <v>56</v>
      </c>
      <c r="H16" s="12">
        <v>750</v>
      </c>
      <c r="I16" s="12">
        <v>1788</v>
      </c>
      <c r="J16" s="12">
        <v>2372</v>
      </c>
      <c r="K16" s="12">
        <v>7146</v>
      </c>
      <c r="L16" s="12"/>
      <c r="M16" s="12"/>
      <c r="N16" s="12"/>
      <c r="O16" s="12"/>
      <c r="P16" s="12"/>
      <c r="Q16" s="12"/>
      <c r="R16" s="25" t="s">
        <v>55</v>
      </c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</row>
    <row r="17" spans="1:29" ht="19.5" customHeight="1" hidden="1">
      <c r="A17" s="25" t="s">
        <v>19</v>
      </c>
      <c r="B17" s="11">
        <f>SUM(F17,H17,J17)</f>
        <v>3649</v>
      </c>
      <c r="C17" s="13">
        <f>SUM(B17/110985)*100</f>
        <v>3.2878316889669774</v>
      </c>
      <c r="D17" s="12">
        <f>SUM(G17,I17,K17)</f>
        <v>9356</v>
      </c>
      <c r="E17" s="13">
        <f>SUM(D17/351146)*100</f>
        <v>2.6644187887659267</v>
      </c>
      <c r="F17" s="12">
        <v>32</v>
      </c>
      <c r="G17" s="12">
        <v>32</v>
      </c>
      <c r="H17" s="12">
        <v>685</v>
      </c>
      <c r="I17" s="12">
        <v>1429</v>
      </c>
      <c r="J17" s="12">
        <v>2932</v>
      </c>
      <c r="K17" s="12">
        <v>7895</v>
      </c>
      <c r="L17" s="12"/>
      <c r="M17" s="12"/>
      <c r="N17" s="12"/>
      <c r="O17" s="12"/>
      <c r="P17" s="12"/>
      <c r="Q17" s="12"/>
      <c r="R17" s="25" t="s">
        <v>56</v>
      </c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</row>
    <row r="18" spans="1:29" ht="19.5" customHeight="1" hidden="1">
      <c r="A18" s="25" t="s">
        <v>20</v>
      </c>
      <c r="B18" s="36">
        <v>3697</v>
      </c>
      <c r="C18" s="37">
        <f>SUM(B18/112948)*100</f>
        <v>3.2731876615787794</v>
      </c>
      <c r="D18" s="38">
        <v>8986</v>
      </c>
      <c r="E18" s="37">
        <f>SUM(D18/349149)*100</f>
        <v>2.573686305846501</v>
      </c>
      <c r="F18" s="38">
        <v>26</v>
      </c>
      <c r="G18" s="38">
        <v>26</v>
      </c>
      <c r="H18" s="38">
        <v>596</v>
      </c>
      <c r="I18" s="38">
        <v>1272</v>
      </c>
      <c r="J18" s="38">
        <v>3075</v>
      </c>
      <c r="K18" s="38">
        <v>7688</v>
      </c>
      <c r="L18" s="38">
        <v>12347</v>
      </c>
      <c r="M18" s="38">
        <v>1578</v>
      </c>
      <c r="N18" s="38">
        <v>28939</v>
      </c>
      <c r="O18" s="38">
        <v>4524</v>
      </c>
      <c r="P18" s="38">
        <v>18096</v>
      </c>
      <c r="Q18" s="39" t="s">
        <v>7</v>
      </c>
      <c r="R18" s="25" t="s">
        <v>57</v>
      </c>
      <c r="S18" s="40" t="s">
        <v>7</v>
      </c>
      <c r="T18" s="41">
        <v>24</v>
      </c>
      <c r="U18" s="41">
        <v>336</v>
      </c>
      <c r="V18" s="40" t="s">
        <v>69</v>
      </c>
      <c r="W18" s="40" t="s">
        <v>69</v>
      </c>
      <c r="X18" s="41">
        <v>38</v>
      </c>
      <c r="Y18" s="41">
        <v>770</v>
      </c>
      <c r="Z18" s="41">
        <v>6371</v>
      </c>
      <c r="AA18" s="41">
        <v>5107</v>
      </c>
      <c r="AB18" s="41">
        <v>482</v>
      </c>
      <c r="AC18" s="41">
        <v>606</v>
      </c>
    </row>
    <row r="19" spans="1:31" ht="19.5" customHeight="1" hidden="1">
      <c r="A19" s="25" t="s">
        <v>21</v>
      </c>
      <c r="B19" s="42">
        <v>4047</v>
      </c>
      <c r="C19" s="43">
        <f>SUM(B19/AD19*100)</f>
        <v>3.5428521404184536</v>
      </c>
      <c r="D19" s="39">
        <v>9855</v>
      </c>
      <c r="E19" s="43">
        <f>SUM(D19/AE19)*100</f>
        <v>2.8376207176545787</v>
      </c>
      <c r="F19" s="39">
        <v>29</v>
      </c>
      <c r="G19" s="39">
        <v>29</v>
      </c>
      <c r="H19" s="39">
        <v>584</v>
      </c>
      <c r="I19" s="39">
        <v>1359</v>
      </c>
      <c r="J19" s="39">
        <v>3434</v>
      </c>
      <c r="K19" s="39">
        <v>8467</v>
      </c>
      <c r="L19" s="39">
        <v>47133</v>
      </c>
      <c r="M19" s="39">
        <v>6295</v>
      </c>
      <c r="N19" s="39">
        <v>111821.4</v>
      </c>
      <c r="O19" s="39">
        <v>12619</v>
      </c>
      <c r="P19" s="39">
        <v>50474.2</v>
      </c>
      <c r="Q19" s="39" t="s">
        <v>7</v>
      </c>
      <c r="R19" s="25" t="s">
        <v>58</v>
      </c>
      <c r="S19" s="39" t="s">
        <v>8</v>
      </c>
      <c r="T19" s="39">
        <v>97</v>
      </c>
      <c r="U19" s="39">
        <v>1298.304</v>
      </c>
      <c r="V19" s="39">
        <v>10</v>
      </c>
      <c r="W19" s="39">
        <v>80</v>
      </c>
      <c r="X19" s="39">
        <v>182</v>
      </c>
      <c r="Y19" s="39">
        <v>3640</v>
      </c>
      <c r="Z19" s="39">
        <v>9417</v>
      </c>
      <c r="AA19" s="39">
        <v>7549</v>
      </c>
      <c r="AB19" s="39" t="s">
        <v>7</v>
      </c>
      <c r="AC19" s="39" t="s">
        <v>7</v>
      </c>
      <c r="AD19" s="1">
        <v>114230</v>
      </c>
      <c r="AE19" s="1">
        <v>347298</v>
      </c>
    </row>
    <row r="20" spans="1:31" ht="19.5" customHeight="1" hidden="1">
      <c r="A20" s="25" t="s">
        <v>22</v>
      </c>
      <c r="B20" s="42">
        <v>4259</v>
      </c>
      <c r="C20" s="43">
        <f>SUM(B20/AD20*100)</f>
        <v>3.6913449704449723</v>
      </c>
      <c r="D20" s="39">
        <v>9685</v>
      </c>
      <c r="E20" s="43">
        <f>SUM(D20/AE20)*100</f>
        <v>2.8047830456150105</v>
      </c>
      <c r="F20" s="39">
        <v>25</v>
      </c>
      <c r="G20" s="39">
        <v>25</v>
      </c>
      <c r="H20" s="39">
        <v>490</v>
      </c>
      <c r="I20" s="39">
        <v>1063</v>
      </c>
      <c r="J20" s="39">
        <v>3744</v>
      </c>
      <c r="K20" s="39">
        <v>8597</v>
      </c>
      <c r="L20" s="39">
        <v>47222</v>
      </c>
      <c r="M20" s="39">
        <v>5622</v>
      </c>
      <c r="N20" s="39">
        <v>109326.7</v>
      </c>
      <c r="O20" s="39">
        <v>13688</v>
      </c>
      <c r="P20" s="39">
        <v>54752</v>
      </c>
      <c r="Q20" s="39" t="s">
        <v>8</v>
      </c>
      <c r="R20" s="25" t="s">
        <v>59</v>
      </c>
      <c r="S20" s="39" t="s">
        <v>8</v>
      </c>
      <c r="T20" s="39">
        <v>96</v>
      </c>
      <c r="U20" s="39">
        <v>1388.076</v>
      </c>
      <c r="V20" s="39" t="s">
        <v>69</v>
      </c>
      <c r="W20" s="39" t="s">
        <v>69</v>
      </c>
      <c r="X20" s="39">
        <v>137</v>
      </c>
      <c r="Y20" s="39">
        <v>2221</v>
      </c>
      <c r="Z20" s="39">
        <v>9667</v>
      </c>
      <c r="AA20" s="39">
        <v>7453.8</v>
      </c>
      <c r="AB20" s="39" t="s">
        <v>8</v>
      </c>
      <c r="AC20" s="39" t="s">
        <v>7</v>
      </c>
      <c r="AD20" s="1">
        <v>115378</v>
      </c>
      <c r="AE20" s="1">
        <v>345303</v>
      </c>
    </row>
    <row r="21" spans="1:31" ht="19.5" customHeight="1" hidden="1">
      <c r="A21" s="25" t="s">
        <v>23</v>
      </c>
      <c r="B21" s="42">
        <v>3528</v>
      </c>
      <c r="C21" s="43">
        <v>3.021427470325266</v>
      </c>
      <c r="D21" s="39">
        <v>7917</v>
      </c>
      <c r="E21" s="43">
        <v>2.3061327927014696</v>
      </c>
      <c r="F21" s="39">
        <v>12</v>
      </c>
      <c r="G21" s="39">
        <v>14</v>
      </c>
      <c r="H21" s="39">
        <v>334</v>
      </c>
      <c r="I21" s="39">
        <v>749</v>
      </c>
      <c r="J21" s="39">
        <v>3182</v>
      </c>
      <c r="K21" s="39">
        <v>7154</v>
      </c>
      <c r="L21" s="39">
        <v>43902</v>
      </c>
      <c r="M21" s="39">
        <v>4347</v>
      </c>
      <c r="N21" s="39">
        <v>97370.9</v>
      </c>
      <c r="O21" s="39">
        <v>15841</v>
      </c>
      <c r="P21" s="39">
        <v>63368</v>
      </c>
      <c r="Q21" s="39" t="s">
        <v>7</v>
      </c>
      <c r="R21" s="25" t="s">
        <v>60</v>
      </c>
      <c r="S21" s="39" t="s">
        <v>8</v>
      </c>
      <c r="T21" s="39">
        <v>72</v>
      </c>
      <c r="U21" s="39">
        <v>1088.452</v>
      </c>
      <c r="V21" s="39" t="s">
        <v>69</v>
      </c>
      <c r="W21" s="39" t="s">
        <v>69</v>
      </c>
      <c r="X21" s="39">
        <v>159</v>
      </c>
      <c r="Y21" s="39">
        <v>3190</v>
      </c>
      <c r="Z21" s="39">
        <v>9331</v>
      </c>
      <c r="AA21" s="39">
        <v>7474.8</v>
      </c>
      <c r="AB21" s="39">
        <v>21</v>
      </c>
      <c r="AC21" s="39">
        <v>212.4</v>
      </c>
      <c r="AD21" s="1">
        <v>116766</v>
      </c>
      <c r="AE21" s="1">
        <v>343302</v>
      </c>
    </row>
    <row r="22" spans="1:31" ht="19.5" customHeight="1">
      <c r="A22" s="25" t="s">
        <v>24</v>
      </c>
      <c r="B22" s="42">
        <v>3350</v>
      </c>
      <c r="C22" s="43">
        <v>2.8286035142232318</v>
      </c>
      <c r="D22" s="39">
        <v>7585</v>
      </c>
      <c r="E22" s="43">
        <v>2.2215193024692983</v>
      </c>
      <c r="F22" s="39">
        <v>16</v>
      </c>
      <c r="G22" s="39">
        <v>16</v>
      </c>
      <c r="H22" s="39">
        <v>311</v>
      </c>
      <c r="I22" s="39">
        <v>633</v>
      </c>
      <c r="J22" s="39">
        <v>3023</v>
      </c>
      <c r="K22" s="39">
        <v>6936</v>
      </c>
      <c r="L22" s="39">
        <v>44981</v>
      </c>
      <c r="M22" s="39">
        <v>3947</v>
      </c>
      <c r="N22" s="39">
        <v>104649.584</v>
      </c>
      <c r="O22" s="39">
        <v>17356</v>
      </c>
      <c r="P22" s="39">
        <v>74898.625</v>
      </c>
      <c r="Q22" s="39" t="s">
        <v>8</v>
      </c>
      <c r="R22" s="25" t="s">
        <v>61</v>
      </c>
      <c r="S22" s="39" t="s">
        <v>7</v>
      </c>
      <c r="T22" s="39">
        <v>52</v>
      </c>
      <c r="U22" s="39">
        <v>753.759</v>
      </c>
      <c r="V22" s="39" t="s">
        <v>69</v>
      </c>
      <c r="W22" s="39" t="s">
        <v>69</v>
      </c>
      <c r="X22" s="39">
        <v>106</v>
      </c>
      <c r="Y22" s="39">
        <v>2120</v>
      </c>
      <c r="Z22" s="39">
        <v>5850</v>
      </c>
      <c r="AA22" s="39">
        <v>7249</v>
      </c>
      <c r="AB22" s="39">
        <v>601</v>
      </c>
      <c r="AC22" s="39">
        <v>1178.8</v>
      </c>
      <c r="AD22" s="1">
        <v>118433</v>
      </c>
      <c r="AE22" s="1">
        <v>341433</v>
      </c>
    </row>
    <row r="23" spans="1:31" ht="19.5" customHeight="1">
      <c r="A23" s="25" t="s">
        <v>25</v>
      </c>
      <c r="B23" s="42">
        <v>3210</v>
      </c>
      <c r="C23" s="43">
        <v>2.676873811668168</v>
      </c>
      <c r="D23" s="39">
        <v>8104</v>
      </c>
      <c r="E23" s="43">
        <v>2.3767905116082635</v>
      </c>
      <c r="F23" s="39">
        <v>10</v>
      </c>
      <c r="G23" s="39">
        <v>10</v>
      </c>
      <c r="H23" s="39">
        <v>232</v>
      </c>
      <c r="I23" s="39">
        <v>455</v>
      </c>
      <c r="J23" s="39">
        <v>2968</v>
      </c>
      <c r="K23" s="39">
        <v>7639</v>
      </c>
      <c r="L23" s="39">
        <v>39046</v>
      </c>
      <c r="M23" s="39">
        <v>2621</v>
      </c>
      <c r="N23" s="39">
        <v>100060.48</v>
      </c>
      <c r="O23" s="39">
        <v>14903</v>
      </c>
      <c r="P23" s="39">
        <v>74421.8</v>
      </c>
      <c r="Q23" s="39" t="s">
        <v>7</v>
      </c>
      <c r="R23" s="25" t="s">
        <v>62</v>
      </c>
      <c r="S23" s="39" t="s">
        <v>8</v>
      </c>
      <c r="T23" s="39">
        <v>51</v>
      </c>
      <c r="U23" s="39">
        <v>801.683</v>
      </c>
      <c r="V23" s="39" t="s">
        <v>69</v>
      </c>
      <c r="W23" s="39" t="s">
        <v>69</v>
      </c>
      <c r="X23" s="39">
        <v>34</v>
      </c>
      <c r="Y23" s="39">
        <v>500</v>
      </c>
      <c r="Z23" s="39">
        <v>7299</v>
      </c>
      <c r="AA23" s="39">
        <v>5846</v>
      </c>
      <c r="AB23" s="39">
        <v>773</v>
      </c>
      <c r="AC23" s="39">
        <v>1179.173</v>
      </c>
      <c r="AD23" s="1">
        <v>119916</v>
      </c>
      <c r="AE23" s="1">
        <v>340964</v>
      </c>
    </row>
    <row r="24" spans="1:31" ht="19.5" customHeight="1">
      <c r="A24" s="25" t="s">
        <v>26</v>
      </c>
      <c r="B24" s="42">
        <v>3139</v>
      </c>
      <c r="C24" s="43">
        <v>2.596296204395259</v>
      </c>
      <c r="D24" s="39">
        <v>7404</v>
      </c>
      <c r="E24" s="43">
        <v>2.185327843449772</v>
      </c>
      <c r="F24" s="39">
        <v>6</v>
      </c>
      <c r="G24" s="39">
        <v>6</v>
      </c>
      <c r="H24" s="39">
        <v>140</v>
      </c>
      <c r="I24" s="39">
        <v>228</v>
      </c>
      <c r="J24" s="39">
        <v>2993</v>
      </c>
      <c r="K24" s="39">
        <v>7170</v>
      </c>
      <c r="L24" s="39">
        <v>37716</v>
      </c>
      <c r="M24" s="39">
        <v>1654</v>
      </c>
      <c r="N24" s="39">
        <v>91840.262</v>
      </c>
      <c r="O24" s="39">
        <v>15385</v>
      </c>
      <c r="P24" s="39">
        <v>76722.6</v>
      </c>
      <c r="Q24" s="39" t="s">
        <v>7</v>
      </c>
      <c r="R24" s="25" t="s">
        <v>63</v>
      </c>
      <c r="S24" s="39" t="s">
        <v>8</v>
      </c>
      <c r="T24" s="39">
        <v>79</v>
      </c>
      <c r="U24" s="39">
        <v>1110.025</v>
      </c>
      <c r="V24" s="39" t="s">
        <v>69</v>
      </c>
      <c r="W24" s="39" t="s">
        <v>69</v>
      </c>
      <c r="X24" s="39">
        <v>62</v>
      </c>
      <c r="Y24" s="39">
        <v>930</v>
      </c>
      <c r="Z24" s="39">
        <v>7768</v>
      </c>
      <c r="AA24" s="39">
        <v>6218</v>
      </c>
      <c r="AB24" s="39">
        <v>74</v>
      </c>
      <c r="AC24" s="39">
        <v>274.95</v>
      </c>
      <c r="AD24" s="1">
        <v>120903</v>
      </c>
      <c r="AE24" s="1">
        <v>338805</v>
      </c>
    </row>
    <row r="25" spans="1:31" ht="19.5" customHeight="1">
      <c r="A25" s="25" t="s">
        <v>27</v>
      </c>
      <c r="B25" s="42">
        <v>2915</v>
      </c>
      <c r="C25" s="43">
        <v>2.392619405251451</v>
      </c>
      <c r="D25" s="39">
        <v>6696</v>
      </c>
      <c r="E25" s="43">
        <v>1.9878992275218352</v>
      </c>
      <c r="F25" s="39">
        <v>3</v>
      </c>
      <c r="G25" s="39">
        <v>3</v>
      </c>
      <c r="H25" s="39">
        <v>100</v>
      </c>
      <c r="I25" s="39">
        <v>159</v>
      </c>
      <c r="J25" s="39">
        <v>2812</v>
      </c>
      <c r="K25" s="39">
        <v>6534</v>
      </c>
      <c r="L25" s="39">
        <v>32575</v>
      </c>
      <c r="M25" s="39">
        <v>1168</v>
      </c>
      <c r="N25" s="39">
        <v>77815.418</v>
      </c>
      <c r="O25" s="39">
        <v>15423</v>
      </c>
      <c r="P25" s="39">
        <v>76963.2</v>
      </c>
      <c r="Q25" s="39">
        <v>316</v>
      </c>
      <c r="R25" s="25" t="s">
        <v>64</v>
      </c>
      <c r="S25" s="48">
        <v>35</v>
      </c>
      <c r="T25" s="39">
        <v>102</v>
      </c>
      <c r="U25" s="39">
        <v>1321.803</v>
      </c>
      <c r="V25" s="39" t="s">
        <v>69</v>
      </c>
      <c r="W25" s="39" t="s">
        <v>69</v>
      </c>
      <c r="X25" s="39">
        <v>95</v>
      </c>
      <c r="Y25" s="39">
        <v>1405</v>
      </c>
      <c r="Z25" s="39">
        <v>7067</v>
      </c>
      <c r="AA25" s="39">
        <v>5655.8</v>
      </c>
      <c r="AB25" s="39">
        <v>309</v>
      </c>
      <c r="AC25" s="39">
        <v>373.25</v>
      </c>
      <c r="AD25" s="1">
        <v>121833</v>
      </c>
      <c r="AE25" s="1">
        <v>336838</v>
      </c>
    </row>
    <row r="26" spans="1:31" ht="19.5" customHeight="1">
      <c r="A26" s="25" t="s">
        <v>28</v>
      </c>
      <c r="B26" s="42">
        <v>2820</v>
      </c>
      <c r="C26" s="43">
        <v>2.2992066921590526</v>
      </c>
      <c r="D26" s="39">
        <v>7006</v>
      </c>
      <c r="E26" s="43">
        <v>2.090157820937379</v>
      </c>
      <c r="F26" s="39">
        <v>2</v>
      </c>
      <c r="G26" s="39">
        <v>2</v>
      </c>
      <c r="H26" s="39">
        <v>75</v>
      </c>
      <c r="I26" s="39">
        <v>162</v>
      </c>
      <c r="J26" s="39">
        <v>2743</v>
      </c>
      <c r="K26" s="39">
        <v>6842</v>
      </c>
      <c r="L26" s="39">
        <v>29727</v>
      </c>
      <c r="M26" s="39">
        <v>891</v>
      </c>
      <c r="N26" s="39">
        <v>82542.356</v>
      </c>
      <c r="O26" s="39">
        <v>14580</v>
      </c>
      <c r="P26" s="39">
        <v>85687</v>
      </c>
      <c r="Q26" s="39">
        <v>80</v>
      </c>
      <c r="R26" s="25" t="s">
        <v>65</v>
      </c>
      <c r="S26" s="48">
        <v>2</v>
      </c>
      <c r="T26" s="39">
        <v>65</v>
      </c>
      <c r="U26" s="39">
        <v>1071.914</v>
      </c>
      <c r="V26" s="39" t="s">
        <v>69</v>
      </c>
      <c r="W26" s="39" t="s">
        <v>69</v>
      </c>
      <c r="X26" s="39">
        <v>72</v>
      </c>
      <c r="Y26" s="39">
        <v>1290</v>
      </c>
      <c r="Z26" s="39">
        <v>10971</v>
      </c>
      <c r="AA26" s="39">
        <v>8778.8</v>
      </c>
      <c r="AB26" s="39">
        <v>220</v>
      </c>
      <c r="AC26" s="39">
        <v>528.595</v>
      </c>
      <c r="AD26" s="1">
        <v>122651</v>
      </c>
      <c r="AE26" s="1">
        <v>335190</v>
      </c>
    </row>
    <row r="27" spans="1:31" ht="19.5" customHeight="1">
      <c r="A27" s="25" t="s">
        <v>29</v>
      </c>
      <c r="B27" s="42">
        <f>SUM(F27,H27,J27)</f>
        <v>2928</v>
      </c>
      <c r="C27" s="43">
        <f>SUM(B27/AD27*100)</f>
        <v>2.37200259235256</v>
      </c>
      <c r="D27" s="39">
        <f>SUM(G27,I27,K27)</f>
        <v>6728</v>
      </c>
      <c r="E27" s="43">
        <f>SUM(D27/AE27)*100</f>
        <v>2.0149926474331905</v>
      </c>
      <c r="F27" s="39">
        <v>1</v>
      </c>
      <c r="G27" s="39">
        <v>1</v>
      </c>
      <c r="H27" s="39">
        <v>98</v>
      </c>
      <c r="I27" s="39">
        <v>205</v>
      </c>
      <c r="J27" s="39">
        <v>2829</v>
      </c>
      <c r="K27" s="39">
        <v>6522</v>
      </c>
      <c r="L27" s="39">
        <v>29166</v>
      </c>
      <c r="M27" s="39">
        <v>1109</v>
      </c>
      <c r="N27" s="39">
        <v>82190.36</v>
      </c>
      <c r="O27" s="39">
        <v>15117</v>
      </c>
      <c r="P27" s="39">
        <v>88527.3</v>
      </c>
      <c r="Q27" s="39">
        <v>110</v>
      </c>
      <c r="R27" s="25" t="s">
        <v>66</v>
      </c>
      <c r="S27" s="48">
        <v>0</v>
      </c>
      <c r="T27" s="39">
        <v>88</v>
      </c>
      <c r="U27" s="39">
        <v>1442.067</v>
      </c>
      <c r="V27" s="39" t="s">
        <v>69</v>
      </c>
      <c r="W27" s="39" t="s">
        <v>69</v>
      </c>
      <c r="X27" s="39">
        <v>149</v>
      </c>
      <c r="Y27" s="39">
        <v>2590</v>
      </c>
      <c r="Z27" s="39">
        <v>4748</v>
      </c>
      <c r="AA27" s="39">
        <v>5732.8</v>
      </c>
      <c r="AB27" s="39">
        <v>279</v>
      </c>
      <c r="AC27" s="39">
        <v>606</v>
      </c>
      <c r="AD27" s="17">
        <v>123440</v>
      </c>
      <c r="AE27" s="1">
        <v>333897</v>
      </c>
    </row>
    <row r="28" spans="1:31" ht="19.5" customHeight="1">
      <c r="A28" s="25" t="s">
        <v>30</v>
      </c>
      <c r="B28" s="42">
        <f>SUM(F28,H28,J28)</f>
        <v>3154</v>
      </c>
      <c r="C28" s="43">
        <f>SUM(B28/AD28*100)</f>
        <v>2.5385736017320895</v>
      </c>
      <c r="D28" s="39">
        <v>7437</v>
      </c>
      <c r="E28" s="43">
        <f>SUM(D28/AE28)*100</f>
        <v>2.230707395498392</v>
      </c>
      <c r="F28" s="39">
        <v>3</v>
      </c>
      <c r="G28" s="39">
        <v>3</v>
      </c>
      <c r="H28" s="39">
        <v>148</v>
      </c>
      <c r="I28" s="39">
        <v>298</v>
      </c>
      <c r="J28" s="39">
        <v>3003</v>
      </c>
      <c r="K28" s="39">
        <v>7136</v>
      </c>
      <c r="L28" s="39">
        <v>32901</v>
      </c>
      <c r="M28" s="39">
        <v>1329</v>
      </c>
      <c r="N28" s="39">
        <v>93521.292</v>
      </c>
      <c r="O28" s="39">
        <v>16315</v>
      </c>
      <c r="P28" s="39">
        <v>96258.5</v>
      </c>
      <c r="Q28" s="39">
        <v>36</v>
      </c>
      <c r="R28" s="25" t="s">
        <v>67</v>
      </c>
      <c r="S28" s="48">
        <v>3</v>
      </c>
      <c r="T28" s="39">
        <v>30</v>
      </c>
      <c r="U28" s="39">
        <v>1954.204</v>
      </c>
      <c r="V28" s="39" t="s">
        <v>69</v>
      </c>
      <c r="W28" s="39" t="s">
        <v>69</v>
      </c>
      <c r="X28" s="39">
        <v>109</v>
      </c>
      <c r="Y28" s="39">
        <v>1840</v>
      </c>
      <c r="Z28" s="39">
        <v>7727</v>
      </c>
      <c r="AA28" s="39">
        <v>6182.4</v>
      </c>
      <c r="AB28" s="39">
        <v>128</v>
      </c>
      <c r="AC28" s="39">
        <v>445.95</v>
      </c>
      <c r="AD28" s="17">
        <v>124243</v>
      </c>
      <c r="AE28" s="1">
        <v>333392</v>
      </c>
    </row>
    <row r="29" spans="1:32" ht="19.5" customHeight="1">
      <c r="A29" s="25" t="s">
        <v>75</v>
      </c>
      <c r="B29" s="42">
        <f>SUM(F29,H29,J29)</f>
        <v>3352</v>
      </c>
      <c r="C29" s="43">
        <f>SUM(B29/AD29*100)</f>
        <v>2.6825442555779637</v>
      </c>
      <c r="D29" s="39">
        <f>SUM(G29,I29,K29)</f>
        <v>7771</v>
      </c>
      <c r="E29" s="43">
        <f>SUM(D29/AE29)*100</f>
        <v>2.34105047522933</v>
      </c>
      <c r="F29" s="39">
        <v>31</v>
      </c>
      <c r="G29" s="39">
        <v>32</v>
      </c>
      <c r="H29" s="39">
        <v>560</v>
      </c>
      <c r="I29" s="39">
        <v>873</v>
      </c>
      <c r="J29" s="39">
        <v>2761</v>
      </c>
      <c r="K29" s="39">
        <v>6866</v>
      </c>
      <c r="L29" s="39">
        <v>32676</v>
      </c>
      <c r="M29" s="39">
        <v>3319</v>
      </c>
      <c r="N29" s="39">
        <v>104631.428</v>
      </c>
      <c r="O29" s="45">
        <v>16535</v>
      </c>
      <c r="P29" s="45">
        <v>97556.5</v>
      </c>
      <c r="Q29" s="45">
        <v>90</v>
      </c>
      <c r="R29" s="25" t="s">
        <v>75</v>
      </c>
      <c r="S29" s="48">
        <v>2</v>
      </c>
      <c r="T29" s="39">
        <v>80</v>
      </c>
      <c r="U29" s="45">
        <v>1221.461</v>
      </c>
      <c r="V29" s="39" t="s">
        <v>69</v>
      </c>
      <c r="W29" s="39" t="s">
        <v>69</v>
      </c>
      <c r="X29" s="45">
        <v>95</v>
      </c>
      <c r="Y29" s="45">
        <v>1785</v>
      </c>
      <c r="Z29" s="45">
        <v>8214</v>
      </c>
      <c r="AA29" s="39">
        <v>6571.8</v>
      </c>
      <c r="AB29" s="39">
        <v>267</v>
      </c>
      <c r="AC29" s="39">
        <v>1163.3</v>
      </c>
      <c r="AD29" s="46">
        <v>124956</v>
      </c>
      <c r="AE29" s="46">
        <v>331945</v>
      </c>
      <c r="AF29" s="46"/>
    </row>
    <row r="30" spans="1:32" ht="19.5" customHeight="1">
      <c r="A30" s="25" t="s">
        <v>79</v>
      </c>
      <c r="B30" s="42">
        <f>SUM(F30,H30,J30)</f>
        <v>3548</v>
      </c>
      <c r="C30" s="43">
        <f>SUM(B30/AD30*100)</f>
        <v>2.830226306427039</v>
      </c>
      <c r="D30" s="39">
        <f>SUM(G30,I30,K30)</f>
        <v>8030</v>
      </c>
      <c r="E30" s="43">
        <f>SUM(D30/AE30)*100</f>
        <v>2.4266343518347835</v>
      </c>
      <c r="F30" s="39">
        <v>34</v>
      </c>
      <c r="G30" s="39">
        <v>35</v>
      </c>
      <c r="H30" s="39">
        <v>548</v>
      </c>
      <c r="I30" s="39">
        <v>793</v>
      </c>
      <c r="J30" s="39">
        <v>2966</v>
      </c>
      <c r="K30" s="39">
        <v>7202</v>
      </c>
      <c r="L30" s="39">
        <v>33451</v>
      </c>
      <c r="M30" s="39">
        <v>2853</v>
      </c>
      <c r="N30" s="39">
        <v>107834.23</v>
      </c>
      <c r="O30" s="45">
        <v>15880</v>
      </c>
      <c r="P30" s="45">
        <v>97106.2</v>
      </c>
      <c r="Q30" s="45">
        <v>74</v>
      </c>
      <c r="R30" s="25" t="s">
        <v>80</v>
      </c>
      <c r="S30" s="48">
        <v>0</v>
      </c>
      <c r="T30" s="39">
        <v>108</v>
      </c>
      <c r="U30" s="45">
        <v>1764.361</v>
      </c>
      <c r="V30" s="39" t="s">
        <v>69</v>
      </c>
      <c r="W30" s="39" t="s">
        <v>69</v>
      </c>
      <c r="X30" s="45">
        <v>120</v>
      </c>
      <c r="Y30" s="45">
        <v>2290</v>
      </c>
      <c r="Z30" s="45">
        <v>8332</v>
      </c>
      <c r="AA30" s="39">
        <v>6666.8</v>
      </c>
      <c r="AB30" s="39">
        <v>301</v>
      </c>
      <c r="AC30" s="39">
        <v>851.46</v>
      </c>
      <c r="AD30" s="46">
        <v>125361</v>
      </c>
      <c r="AE30" s="46">
        <v>330911</v>
      </c>
      <c r="AF30" s="46"/>
    </row>
    <row r="31" spans="1:32" ht="19.5" customHeight="1">
      <c r="A31" s="25" t="s">
        <v>81</v>
      </c>
      <c r="B31" s="42">
        <f>SUM(F31,H31,J31)</f>
        <v>3668</v>
      </c>
      <c r="C31" s="43">
        <f>SUM(B31/AD31*100)</f>
        <v>2.912590522169991</v>
      </c>
      <c r="D31" s="39">
        <f>SUM(G31,I31,K31)</f>
        <v>8178</v>
      </c>
      <c r="E31" s="43">
        <f>SUM(D31/AE31)*100</f>
        <v>2.4839249537567163</v>
      </c>
      <c r="F31" s="39">
        <v>19</v>
      </c>
      <c r="G31" s="39">
        <v>20</v>
      </c>
      <c r="H31" s="39">
        <v>587</v>
      </c>
      <c r="I31" s="39">
        <v>853</v>
      </c>
      <c r="J31" s="39">
        <v>3062</v>
      </c>
      <c r="K31" s="39">
        <v>7305</v>
      </c>
      <c r="L31" s="39">
        <f>24+32992</f>
        <v>33016</v>
      </c>
      <c r="M31" s="39">
        <v>3154</v>
      </c>
      <c r="N31" s="39">
        <v>108454.982</v>
      </c>
      <c r="O31" s="45">
        <v>15003</v>
      </c>
      <c r="P31" s="45">
        <v>91743.345</v>
      </c>
      <c r="Q31" s="45">
        <v>47</v>
      </c>
      <c r="R31" s="25" t="s">
        <v>81</v>
      </c>
      <c r="S31" s="48">
        <v>0</v>
      </c>
      <c r="T31" s="39">
        <v>100</v>
      </c>
      <c r="U31" s="45">
        <v>1652.201</v>
      </c>
      <c r="V31" s="48">
        <v>0</v>
      </c>
      <c r="W31" s="48">
        <v>0</v>
      </c>
      <c r="X31" s="45">
        <v>130</v>
      </c>
      <c r="Y31" s="45">
        <v>2479.86</v>
      </c>
      <c r="Z31" s="45">
        <v>8690</v>
      </c>
      <c r="AA31" s="39">
        <v>6953</v>
      </c>
      <c r="AB31" s="39">
        <v>384</v>
      </c>
      <c r="AC31" s="39">
        <v>2449.794</v>
      </c>
      <c r="AD31" s="46">
        <v>125936</v>
      </c>
      <c r="AE31" s="46">
        <v>329237</v>
      </c>
      <c r="AF31" s="46"/>
    </row>
    <row r="32" spans="1:18" ht="20.25" customHeight="1">
      <c r="A32" s="26"/>
      <c r="B32" s="4"/>
      <c r="C32" s="7"/>
      <c r="D32" s="2"/>
      <c r="E32" s="7"/>
      <c r="F32" s="2"/>
      <c r="G32" s="2"/>
      <c r="H32" s="2"/>
      <c r="I32" s="2"/>
      <c r="J32" s="2"/>
      <c r="R32" s="26"/>
    </row>
    <row r="33" spans="1:18" ht="20.25" customHeight="1">
      <c r="A33" s="26"/>
      <c r="B33" s="4"/>
      <c r="C33" s="7"/>
      <c r="D33" s="2"/>
      <c r="E33" s="7"/>
      <c r="F33" s="2"/>
      <c r="G33" s="2"/>
      <c r="H33" s="2"/>
      <c r="I33" s="2"/>
      <c r="J33" s="2"/>
      <c r="R33" s="26"/>
    </row>
    <row r="34" spans="1:18" ht="20.25" customHeight="1">
      <c r="A34" s="26"/>
      <c r="B34" s="4"/>
      <c r="C34" s="7"/>
      <c r="D34" s="2"/>
      <c r="E34" s="7"/>
      <c r="F34" s="2"/>
      <c r="G34" s="2"/>
      <c r="H34" s="2"/>
      <c r="I34" s="2"/>
      <c r="J34" s="2"/>
      <c r="R34" s="26"/>
    </row>
    <row r="35" spans="1:18" ht="20.25" customHeight="1">
      <c r="A35" s="26"/>
      <c r="B35" s="4"/>
      <c r="C35" s="7"/>
      <c r="D35" s="2"/>
      <c r="E35" s="7"/>
      <c r="F35" s="2"/>
      <c r="G35" s="2"/>
      <c r="H35" s="2"/>
      <c r="I35" s="2"/>
      <c r="J35" s="2"/>
      <c r="R35" s="26"/>
    </row>
    <row r="36" spans="1:18" ht="20.25" customHeight="1">
      <c r="A36" s="26"/>
      <c r="B36" s="4"/>
      <c r="C36" s="7"/>
      <c r="D36" s="2"/>
      <c r="E36" s="7"/>
      <c r="F36" s="2"/>
      <c r="G36" s="2"/>
      <c r="H36" s="2"/>
      <c r="I36" s="2"/>
      <c r="J36" s="2"/>
      <c r="R36" s="26"/>
    </row>
    <row r="37" spans="1:18" ht="20.25" customHeight="1">
      <c r="A37" s="26"/>
      <c r="B37" s="4"/>
      <c r="C37" s="7"/>
      <c r="D37" s="2"/>
      <c r="E37" s="7"/>
      <c r="F37" s="2"/>
      <c r="G37" s="2"/>
      <c r="H37" s="2"/>
      <c r="I37" s="2"/>
      <c r="J37" s="2"/>
      <c r="R37" s="26"/>
    </row>
    <row r="38" spans="1:18" ht="20.25" customHeight="1">
      <c r="A38" s="26"/>
      <c r="B38" s="4"/>
      <c r="C38" s="7"/>
      <c r="D38" s="2"/>
      <c r="E38" s="7"/>
      <c r="F38" s="2"/>
      <c r="G38" s="2"/>
      <c r="H38" s="2"/>
      <c r="I38" s="2"/>
      <c r="J38" s="2"/>
      <c r="R38" s="26"/>
    </row>
    <row r="39" spans="1:18" ht="25.5" customHeight="1">
      <c r="A39" s="26"/>
      <c r="B39" s="4"/>
      <c r="C39" s="7"/>
      <c r="D39" s="2"/>
      <c r="E39" s="7"/>
      <c r="F39" s="2"/>
      <c r="G39" s="2"/>
      <c r="H39" s="2"/>
      <c r="I39" s="2"/>
      <c r="J39" s="2"/>
      <c r="R39" s="26"/>
    </row>
    <row r="40" spans="1:18" ht="25.5" customHeight="1">
      <c r="A40" s="26"/>
      <c r="B40" s="4"/>
      <c r="C40" s="7"/>
      <c r="D40" s="2"/>
      <c r="E40" s="7"/>
      <c r="F40" s="2"/>
      <c r="G40" s="2"/>
      <c r="H40" s="2"/>
      <c r="I40" s="2"/>
      <c r="J40" s="2"/>
      <c r="R40" s="26"/>
    </row>
    <row r="41" spans="1:18" ht="25.5" customHeight="1">
      <c r="A41" s="26"/>
      <c r="B41" s="4"/>
      <c r="C41" s="2"/>
      <c r="D41" s="2"/>
      <c r="E41" s="2"/>
      <c r="F41" s="2"/>
      <c r="G41" s="2"/>
      <c r="H41" s="2"/>
      <c r="I41" s="2"/>
      <c r="J41" s="2"/>
      <c r="R41" s="26"/>
    </row>
    <row r="42" spans="1:18" ht="19.5" customHeight="1" thickBot="1">
      <c r="A42" s="27"/>
      <c r="B42" s="5"/>
      <c r="C42" s="3"/>
      <c r="D42" s="3"/>
      <c r="E42" s="3"/>
      <c r="F42" s="3"/>
      <c r="G42" s="3"/>
      <c r="H42" s="3"/>
      <c r="I42" s="3"/>
      <c r="J42" s="3"/>
      <c r="K42" s="3"/>
      <c r="R42" s="27"/>
    </row>
    <row r="43" spans="1:29" ht="13.5" customHeight="1">
      <c r="A43" s="9" t="s">
        <v>76</v>
      </c>
      <c r="H43" s="47" t="s">
        <v>77</v>
      </c>
      <c r="L43" s="20"/>
      <c r="M43" s="20"/>
      <c r="N43" s="20"/>
      <c r="O43" s="20"/>
      <c r="P43" s="20"/>
      <c r="Q43" s="20"/>
      <c r="R43" s="9" t="s">
        <v>76</v>
      </c>
      <c r="S43" s="22"/>
      <c r="T43" s="20"/>
      <c r="U43" s="20"/>
      <c r="V43" s="20"/>
      <c r="W43" s="20"/>
      <c r="X43" s="20"/>
      <c r="Y43" s="20"/>
      <c r="Z43" s="20"/>
      <c r="AA43" s="20"/>
      <c r="AB43" s="20"/>
      <c r="AC43" s="20"/>
    </row>
    <row r="44" spans="1:18" ht="13.5" customHeight="1">
      <c r="A44" s="28"/>
      <c r="R44" s="47" t="s">
        <v>78</v>
      </c>
    </row>
  </sheetData>
  <sheetProtection/>
  <mergeCells count="42">
    <mergeCell ref="P1:Q1"/>
    <mergeCell ref="R2:AC2"/>
    <mergeCell ref="A2:G2"/>
    <mergeCell ref="AB5:AC6"/>
    <mergeCell ref="V5:W6"/>
    <mergeCell ref="O5:P6"/>
    <mergeCell ref="T6:U6"/>
    <mergeCell ref="L5:N6"/>
    <mergeCell ref="A5:A8"/>
    <mergeCell ref="AB7:AB8"/>
    <mergeCell ref="AC7:AC8"/>
    <mergeCell ref="X5:Y6"/>
    <mergeCell ref="X7:X8"/>
    <mergeCell ref="Y7:Y8"/>
    <mergeCell ref="Z5:AA6"/>
    <mergeCell ref="Z7:Z8"/>
    <mergeCell ref="AA7:AA8"/>
    <mergeCell ref="V7:V8"/>
    <mergeCell ref="W7:W8"/>
    <mergeCell ref="O7:O8"/>
    <mergeCell ref="P7:P8"/>
    <mergeCell ref="Q7:Q8"/>
    <mergeCell ref="S7:S8"/>
    <mergeCell ref="T7:T8"/>
    <mergeCell ref="U7:U8"/>
    <mergeCell ref="S5:U5"/>
    <mergeCell ref="R5:R8"/>
    <mergeCell ref="B7:B8"/>
    <mergeCell ref="K7:K8"/>
    <mergeCell ref="D7:D8"/>
    <mergeCell ref="J5:K6"/>
    <mergeCell ref="F7:F8"/>
    <mergeCell ref="B5:E6"/>
    <mergeCell ref="F5:G6"/>
    <mergeCell ref="I7:I8"/>
    <mergeCell ref="H5:I6"/>
    <mergeCell ref="G7:G8"/>
    <mergeCell ref="H7:H8"/>
    <mergeCell ref="N7:N8"/>
    <mergeCell ref="J7:J8"/>
    <mergeCell ref="L7:L8"/>
    <mergeCell ref="M7:M8"/>
  </mergeCells>
  <printOptions/>
  <pageMargins left="0.5905511811023623" right="1.299212598425197" top="0.35" bottom="0.2" header="0.2" footer="0.2"/>
  <pageSetup horizontalDpi="600" verticalDpi="600" orientation="portrait" paperSize="9" r:id="rId3"/>
  <colBreaks count="2" manualBreakCount="2">
    <brk id="7" max="41" man="1"/>
    <brk id="17" max="41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花蓮縣政府</dc:creator>
  <cp:keywords/>
  <dc:description/>
  <cp:lastModifiedBy>ac8862</cp:lastModifiedBy>
  <cp:lastPrinted>2015-09-24T05:51:41Z</cp:lastPrinted>
  <dcterms:created xsi:type="dcterms:W3CDTF">1997-11-14T02:56:17Z</dcterms:created>
  <dcterms:modified xsi:type="dcterms:W3CDTF">2018-09-03T01:47:37Z</dcterms:modified>
  <cp:category/>
  <cp:version/>
  <cp:contentType/>
  <cp:contentStatus/>
</cp:coreProperties>
</file>