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300" activeTab="0"/>
  </bookViews>
  <sheets>
    <sheet name="4-2" sheetId="1" r:id="rId1"/>
  </sheets>
  <externalReferences>
    <externalReference r:id="rId4"/>
  </externalReferences>
  <definedNames>
    <definedName name="_xlnm.Print_Area" localSheetId="0">'4-2'!$A$1:$L$52</definedName>
  </definedNames>
  <calcPr fullCalcOnLoad="1"/>
</workbook>
</file>

<file path=xl/sharedStrings.xml><?xml version="1.0" encoding="utf-8"?>
<sst xmlns="http://schemas.openxmlformats.org/spreadsheetml/2006/main" count="91" uniqueCount="72">
  <si>
    <t>合計</t>
  </si>
  <si>
    <t>自耕農</t>
  </si>
  <si>
    <t>佃農</t>
  </si>
  <si>
    <t>Total</t>
  </si>
  <si>
    <t>Non-tilling Farmers</t>
  </si>
  <si>
    <t>Part-Owner Farmers</t>
  </si>
  <si>
    <t>表４－２、農戶人口數</t>
  </si>
  <si>
    <t>Full-Own
Farmers</t>
  </si>
  <si>
    <t>非耕種農</t>
  </si>
  <si>
    <t>半自耕農</t>
  </si>
  <si>
    <r>
      <t>戶　　　　數</t>
    </r>
    <r>
      <rPr>
        <sz val="9"/>
        <rFont val="Times New Roman"/>
        <family val="1"/>
      </rPr>
      <t xml:space="preserve"> (</t>
    </r>
    <r>
      <rPr>
        <sz val="9"/>
        <rFont val="華康中黑體"/>
        <family val="3"/>
      </rPr>
      <t>戶</t>
    </r>
    <r>
      <rPr>
        <sz val="9"/>
        <rFont val="Times New Roman"/>
        <family val="1"/>
      </rPr>
      <t>)        Households</t>
    </r>
  </si>
  <si>
    <r>
      <t>人　　　　口　　　　數</t>
    </r>
    <r>
      <rPr>
        <sz val="9"/>
        <rFont val="Times New Roman"/>
        <family val="1"/>
      </rPr>
      <t xml:space="preserve"> (</t>
    </r>
    <r>
      <rPr>
        <sz val="9"/>
        <rFont val="華康中黑體"/>
        <family val="3"/>
      </rPr>
      <t>人</t>
    </r>
    <r>
      <rPr>
        <sz val="9"/>
        <rFont val="Times New Roman"/>
        <family val="1"/>
      </rPr>
      <t xml:space="preserve">)           Persons        </t>
    </r>
  </si>
  <si>
    <r>
      <t>半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自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耕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農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自耕地</t>
    </r>
    <r>
      <rPr>
        <sz val="9"/>
        <rFont val="Times New Roman"/>
        <family val="1"/>
      </rPr>
      <t xml:space="preserve"> 50%)
Part-Owner Famers</t>
    </r>
  </si>
  <si>
    <r>
      <t>八十五年底</t>
    </r>
    <r>
      <rPr>
        <sz val="9"/>
        <rFont val="Times New Roman"/>
        <family val="1"/>
      </rPr>
      <t xml:space="preserve"> End of 1996</t>
    </r>
  </si>
  <si>
    <r>
      <t>八十六年底</t>
    </r>
    <r>
      <rPr>
        <sz val="9"/>
        <rFont val="Times New Roman"/>
        <family val="1"/>
      </rPr>
      <t xml:space="preserve"> End of 1997</t>
    </r>
  </si>
  <si>
    <r>
      <t>戶　　　　數</t>
    </r>
    <r>
      <rPr>
        <sz val="9"/>
        <rFont val="Times New Roman"/>
        <family val="1"/>
      </rPr>
      <t xml:space="preserve"> (</t>
    </r>
    <r>
      <rPr>
        <sz val="9"/>
        <rFont val="華康中黑體"/>
        <family val="3"/>
      </rPr>
      <t>戶</t>
    </r>
    <r>
      <rPr>
        <sz val="9"/>
        <rFont val="Times New Roman"/>
        <family val="1"/>
      </rPr>
      <t>)        Households</t>
    </r>
    <r>
      <rPr>
        <sz val="9"/>
        <rFont val="華康中黑體"/>
        <family val="3"/>
      </rPr>
      <t>　</t>
    </r>
  </si>
  <si>
    <r>
      <t>花蓮市</t>
    </r>
    <r>
      <rPr>
        <sz val="9"/>
        <rFont val="Times New Roman"/>
        <family val="1"/>
      </rPr>
      <t xml:space="preserve"> Hualien</t>
    </r>
  </si>
  <si>
    <r>
      <t>鳳林鎮</t>
    </r>
    <r>
      <rPr>
        <sz val="9"/>
        <rFont val="Times New Roman"/>
        <family val="1"/>
      </rPr>
      <t xml:space="preserve"> Fenglin</t>
    </r>
  </si>
  <si>
    <r>
      <t>玉里鎮</t>
    </r>
    <r>
      <rPr>
        <sz val="9"/>
        <rFont val="Times New Roman"/>
        <family val="1"/>
      </rPr>
      <t xml:space="preserve"> Yuli</t>
    </r>
  </si>
  <si>
    <r>
      <t>新城鄉</t>
    </r>
    <r>
      <rPr>
        <sz val="9"/>
        <rFont val="Times New Roman"/>
        <family val="1"/>
      </rPr>
      <t xml:space="preserve"> Shincheng</t>
    </r>
  </si>
  <si>
    <r>
      <t>吉安鄉</t>
    </r>
    <r>
      <rPr>
        <sz val="9"/>
        <rFont val="Times New Roman"/>
        <family val="1"/>
      </rPr>
      <t xml:space="preserve"> Jian </t>
    </r>
  </si>
  <si>
    <r>
      <t>壽豐鄉</t>
    </r>
    <r>
      <rPr>
        <sz val="9"/>
        <rFont val="Times New Roman"/>
        <family val="1"/>
      </rPr>
      <t xml:space="preserve"> Shoufeng</t>
    </r>
  </si>
  <si>
    <r>
      <t>光復鄉</t>
    </r>
    <r>
      <rPr>
        <sz val="9"/>
        <rFont val="Times New Roman"/>
        <family val="1"/>
      </rPr>
      <t xml:space="preserve"> Guangfu</t>
    </r>
  </si>
  <si>
    <r>
      <t>豐濱鄉</t>
    </r>
    <r>
      <rPr>
        <sz val="9"/>
        <rFont val="Times New Roman"/>
        <family val="1"/>
      </rPr>
      <t xml:space="preserve"> Fengbin </t>
    </r>
  </si>
  <si>
    <r>
      <t>瑞穗鄉</t>
    </r>
    <r>
      <rPr>
        <sz val="9"/>
        <rFont val="Times New Roman"/>
        <family val="1"/>
      </rPr>
      <t xml:space="preserve"> Rueisuei</t>
    </r>
  </si>
  <si>
    <r>
      <t>富里鄉</t>
    </r>
    <r>
      <rPr>
        <sz val="9"/>
        <rFont val="Times New Roman"/>
        <family val="1"/>
      </rPr>
      <t xml:space="preserve"> Fuli</t>
    </r>
  </si>
  <si>
    <r>
      <t>秀林鄉</t>
    </r>
    <r>
      <rPr>
        <sz val="9"/>
        <rFont val="Times New Roman"/>
        <family val="1"/>
      </rPr>
      <t xml:space="preserve"> Shioulin</t>
    </r>
  </si>
  <si>
    <r>
      <t>萬榮鄉</t>
    </r>
    <r>
      <rPr>
        <sz val="9"/>
        <rFont val="Times New Roman"/>
        <family val="1"/>
      </rPr>
      <t xml:space="preserve"> Wanrung</t>
    </r>
  </si>
  <si>
    <r>
      <t>卓溪鄉</t>
    </r>
    <r>
      <rPr>
        <sz val="9"/>
        <rFont val="Times New Roman"/>
        <family val="1"/>
      </rPr>
      <t xml:space="preserve"> Juoshi</t>
    </r>
  </si>
  <si>
    <r>
      <t xml:space="preserve">年底別
</t>
    </r>
    <r>
      <rPr>
        <sz val="9"/>
        <rFont val="Times New Roman"/>
        <family val="1"/>
      </rPr>
      <t>End  of  Year</t>
    </r>
  </si>
  <si>
    <t>Tenantry</t>
  </si>
  <si>
    <t>資料來源：行政院農業委員會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</si>
  <si>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Council of Agriculture, Executive Yuan.</t>
    </r>
  </si>
  <si>
    <r>
      <t xml:space="preserve">以上者
</t>
    </r>
    <r>
      <rPr>
        <sz val="9"/>
        <rFont val="Times New Roman"/>
        <family val="1"/>
      </rPr>
      <t>Self-owned Land over 50%</t>
    </r>
  </si>
  <si>
    <r>
      <t xml:space="preserve">以下者
</t>
    </r>
    <r>
      <rPr>
        <sz val="9"/>
        <rFont val="Times New Roman"/>
        <family val="1"/>
      </rPr>
      <t>Self-owned Land under 50%</t>
    </r>
  </si>
  <si>
    <r>
      <t>Tenant</t>
    </r>
    <r>
      <rPr>
        <sz val="9"/>
        <rFont val="Times New Roman"/>
        <family val="1"/>
      </rPr>
      <t>ry</t>
    </r>
  </si>
  <si>
    <t>Non-tilling
Farmers</t>
  </si>
  <si>
    <r>
      <t>八十七年底</t>
    </r>
    <r>
      <rPr>
        <sz val="9"/>
        <rFont val="Times New Roman"/>
        <family val="1"/>
      </rPr>
      <t xml:space="preserve"> End of 1998</t>
    </r>
  </si>
  <si>
    <r>
      <t>八十八年底</t>
    </r>
    <r>
      <rPr>
        <sz val="9"/>
        <rFont val="Times New Roman"/>
        <family val="1"/>
      </rPr>
      <t xml:space="preserve"> End of 1999</t>
    </r>
  </si>
  <si>
    <r>
      <t>八十九年底</t>
    </r>
    <r>
      <rPr>
        <sz val="9"/>
        <rFont val="Times New Roman"/>
        <family val="1"/>
      </rPr>
      <t xml:space="preserve"> End of 2000</t>
    </r>
  </si>
  <si>
    <t xml:space="preserve">… </t>
  </si>
  <si>
    <r>
      <t>九　十年底</t>
    </r>
    <r>
      <rPr>
        <sz val="9"/>
        <rFont val="Times New Roman"/>
        <family val="1"/>
      </rPr>
      <t xml:space="preserve"> End of 2001</t>
    </r>
  </si>
  <si>
    <r>
      <t>九十一年底</t>
    </r>
    <r>
      <rPr>
        <sz val="9"/>
        <rFont val="Times New Roman"/>
        <family val="1"/>
      </rPr>
      <t xml:space="preserve"> End of 2002</t>
    </r>
  </si>
  <si>
    <r>
      <t>九十二年底</t>
    </r>
    <r>
      <rPr>
        <sz val="9"/>
        <rFont val="Times New Roman"/>
        <family val="1"/>
      </rPr>
      <t xml:space="preserve"> End of 2003</t>
    </r>
  </si>
  <si>
    <r>
      <t>九十三年底</t>
    </r>
    <r>
      <rPr>
        <sz val="9"/>
        <rFont val="Times New Roman"/>
        <family val="1"/>
      </rPr>
      <t xml:space="preserve"> End of 2004</t>
    </r>
  </si>
  <si>
    <r>
      <t>九十四年底</t>
    </r>
    <r>
      <rPr>
        <sz val="9"/>
        <rFont val="Times New Roman"/>
        <family val="1"/>
      </rPr>
      <t xml:space="preserve"> End of 200</t>
    </r>
    <r>
      <rPr>
        <sz val="9"/>
        <rFont val="Times New Roman"/>
        <family val="1"/>
      </rPr>
      <t>5</t>
    </r>
  </si>
  <si>
    <r>
      <t>九十五年底</t>
    </r>
    <r>
      <rPr>
        <sz val="9"/>
        <rFont val="Times New Roman"/>
        <family val="1"/>
      </rPr>
      <t xml:space="preserve"> End of 2006</t>
    </r>
  </si>
  <si>
    <r>
      <t>九十六年底</t>
    </r>
    <r>
      <rPr>
        <sz val="9"/>
        <rFont val="Times New Roman"/>
        <family val="1"/>
      </rPr>
      <t xml:space="preserve"> End of 2007</t>
    </r>
  </si>
  <si>
    <r>
      <t>九十七年底</t>
    </r>
    <r>
      <rPr>
        <sz val="9"/>
        <rFont val="Times New Roman"/>
        <family val="1"/>
      </rPr>
      <t xml:space="preserve"> End of 200</t>
    </r>
    <r>
      <rPr>
        <sz val="9"/>
        <rFont val="Times New Roman"/>
        <family val="1"/>
      </rPr>
      <t>8</t>
    </r>
  </si>
  <si>
    <r>
      <t>九十八年底</t>
    </r>
    <r>
      <rPr>
        <sz val="9"/>
        <rFont val="Times New Roman"/>
        <family val="1"/>
      </rPr>
      <t xml:space="preserve"> End of 200</t>
    </r>
    <r>
      <rPr>
        <sz val="9"/>
        <rFont val="Times New Roman"/>
        <family val="1"/>
      </rPr>
      <t>9</t>
    </r>
  </si>
  <si>
    <r>
      <t>說　　明：1.半自耕農包括半佃農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自耕地在</t>
    </r>
    <r>
      <rPr>
        <sz val="9"/>
        <rFont val="Times New Roman"/>
        <family val="1"/>
      </rPr>
      <t xml:space="preserve">50 % </t>
    </r>
    <r>
      <rPr>
        <sz val="9"/>
        <rFont val="新細明體"/>
        <family val="1"/>
      </rPr>
      <t>以下者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。</t>
    </r>
  </si>
  <si>
    <r>
      <t>九十九年底</t>
    </r>
    <r>
      <rPr>
        <sz val="9"/>
        <rFont val="Times New Roman"/>
        <family val="1"/>
      </rPr>
      <t xml:space="preserve"> End of 20</t>
    </r>
    <r>
      <rPr>
        <sz val="9"/>
        <rFont val="Times New Roman"/>
        <family val="1"/>
      </rPr>
      <t>10</t>
    </r>
  </si>
  <si>
    <r>
      <t>一○○年底</t>
    </r>
    <r>
      <rPr>
        <sz val="9"/>
        <rFont val="Times New Roman"/>
        <family val="1"/>
      </rPr>
      <t xml:space="preserve"> End of 20</t>
    </r>
    <r>
      <rPr>
        <sz val="9"/>
        <rFont val="Times New Roman"/>
        <family val="1"/>
      </rPr>
      <t>11</t>
    </r>
  </si>
  <si>
    <r>
      <t>一○二年底</t>
    </r>
    <r>
      <rPr>
        <sz val="9"/>
        <rFont val="Times New Roman"/>
        <family val="1"/>
      </rPr>
      <t xml:space="preserve"> End of 20</t>
    </r>
    <r>
      <rPr>
        <sz val="9"/>
        <rFont val="Times New Roman"/>
        <family val="1"/>
      </rPr>
      <t>13</t>
    </r>
  </si>
  <si>
    <r>
      <t>一○一年底</t>
    </r>
    <r>
      <rPr>
        <sz val="9"/>
        <rFont val="Times New Roman"/>
        <family val="1"/>
      </rPr>
      <t xml:space="preserve"> End of 20</t>
    </r>
    <r>
      <rPr>
        <sz val="9"/>
        <rFont val="Times New Roman"/>
        <family val="1"/>
      </rPr>
      <t>12</t>
    </r>
  </si>
  <si>
    <t xml:space="preserve">耕地全部
非自有
</t>
  </si>
  <si>
    <t>Cultivated Land All Non-self-owned</t>
  </si>
  <si>
    <t>無耕地者</t>
  </si>
  <si>
    <t>Without Cultivated Land</t>
  </si>
  <si>
    <t>耕地全部自有</t>
  </si>
  <si>
    <t>Cultivated Land All Self-owned</t>
  </si>
  <si>
    <t>耕地部分自有</t>
  </si>
  <si>
    <t>Cultivated Land Part Self-owned</t>
  </si>
  <si>
    <t>耕地全部非自有</t>
  </si>
  <si>
    <r>
      <t>耕地部分自有</t>
    </r>
    <r>
      <rPr>
        <sz val="9"/>
        <rFont val="Times New Roman"/>
        <family val="1"/>
      </rPr>
      <t xml:space="preserve">
</t>
    </r>
    <r>
      <rPr>
        <sz val="9"/>
        <rFont val="華康中黑體"/>
        <family val="3"/>
      </rPr>
      <t>Cultivated Land Part Self-owned</t>
    </r>
  </si>
  <si>
    <r>
      <t>自耕地</t>
    </r>
    <r>
      <rPr>
        <sz val="9"/>
        <rFont val="Times New Roman"/>
        <family val="1"/>
      </rPr>
      <t>50</t>
    </r>
    <r>
      <rPr>
        <sz val="9"/>
        <rFont val="華康中黑體"/>
        <family val="3"/>
      </rPr>
      <t xml:space="preserve">％
以上者
</t>
    </r>
    <r>
      <rPr>
        <sz val="9"/>
        <rFont val="Times New Roman"/>
        <family val="1"/>
      </rPr>
      <t>Self-owned 50% &amp; Over</t>
    </r>
  </si>
  <si>
    <r>
      <t>自耕地</t>
    </r>
    <r>
      <rPr>
        <sz val="9"/>
        <rFont val="Times New Roman"/>
        <family val="1"/>
      </rPr>
      <t>50</t>
    </r>
    <r>
      <rPr>
        <sz val="9"/>
        <rFont val="華康中黑體"/>
        <family val="3"/>
      </rPr>
      <t xml:space="preserve">％
以下者
</t>
    </r>
    <r>
      <rPr>
        <sz val="9"/>
        <rFont val="Times New Roman"/>
        <family val="1"/>
      </rPr>
      <t>Self-owned Under 50%</t>
    </r>
  </si>
  <si>
    <r>
      <t>農、林、漁、牧</t>
    </r>
    <r>
      <rPr>
        <sz val="9"/>
        <rFont val="Times New Roman"/>
        <family val="1"/>
      </rPr>
      <t xml:space="preserve">   90</t>
    </r>
  </si>
  <si>
    <r>
      <t>農、林、漁、牧</t>
    </r>
    <r>
      <rPr>
        <sz val="9"/>
        <rFont val="Times New Roman"/>
        <family val="1"/>
      </rPr>
      <t xml:space="preserve">   91</t>
    </r>
  </si>
  <si>
    <r>
      <t>Table 4 - 2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>Farm Families</t>
    </r>
  </si>
  <si>
    <r>
      <t xml:space="preserve">年底別
</t>
    </r>
    <r>
      <rPr>
        <sz val="9"/>
        <rFont val="Times New Roman"/>
        <family val="1"/>
      </rPr>
      <t xml:space="preserve">End of Year
</t>
    </r>
    <r>
      <rPr>
        <sz val="9"/>
        <rFont val="華康中黑體"/>
        <family val="3"/>
      </rPr>
      <t xml:space="preserve">
</t>
    </r>
  </si>
  <si>
    <t xml:space="preserve">                    2.99年資料為農林漁牧業普查結果。
                    3.100年農戶人口數資料係按94.99年二次普查資料間之成長率以98年資料為基期推計。
                    4.102年各鄉鎮別資料，以102年各類別成長率估計之。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</si>
</sst>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_-* #,##0\ ;\-* #,##0\ ;_-* &quot;-&quot;\ ;_-@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.0"/>
    <numFmt numFmtId="190" formatCode="#,##0.000"/>
    <numFmt numFmtId="191" formatCode="#,##0.0000"/>
    <numFmt numFmtId="192" formatCode="#,##0.000000000000000000000_);[Red]\(#,##0.000000000000000000000\)"/>
    <numFmt numFmtId="193" formatCode="_(* #,##0.0_);_(* \(#,##0.0\);_(* &quot;-&quot;_);_(@_)"/>
    <numFmt numFmtId="194" formatCode="_(* #,##0.00_);_(* \(#,##0.00\);_(* &quot;-&quot;_);_(@_)"/>
    <numFmt numFmtId="195" formatCode="_(* #,##0.000_);_(* \(#,##0.000\);_(* &quot;-&quot;_);_(@_)"/>
    <numFmt numFmtId="196" formatCode="_-* #,##0.000_-;\-* #,##0.000_-;_-* &quot;-&quot;???_-;_-@_-"/>
    <numFmt numFmtId="197" formatCode="#,##0.000_ "/>
    <numFmt numFmtId="198" formatCode="_(* #,##0.0000_);_(* \(#,##0.0000\);_(* &quot;-&quot;_);_(@_)"/>
    <numFmt numFmtId="199" formatCode="_(* #,##0.00000_);_(* \(#,##0.00000\);_(* &quot;-&quot;_);_(@_)"/>
    <numFmt numFmtId="200" formatCode="_(* #,##0.000000_);_(* \(#,##0.000000\);_(* &quot;-&quot;_);_(@_)"/>
    <numFmt numFmtId="201" formatCode="_(* #,##0.0000000_);_(* \(#,##0.0000000\);_(* &quot;-&quot;_);_(@_)"/>
    <numFmt numFmtId="202" formatCode="_(* #,##0.00000000_);_(* \(#,##0.00000000\);_(* &quot;-&quot;_);_(@_)"/>
    <numFmt numFmtId="203" formatCode="_(* #,##0.000000000_);_(* \(#,##0.000000000\);_(* &quot;-&quot;_);_(@_)"/>
    <numFmt numFmtId="204" formatCode="_-* #,##0.000000000_-;\-* #,##0.000000000_-;_-* &quot;-&quot;?????????_-;_-@_-"/>
    <numFmt numFmtId="205" formatCode="#,##0.00000"/>
    <numFmt numFmtId="206" formatCode="#,##0.000000"/>
    <numFmt numFmtId="207" formatCode="#,##0.0000000"/>
    <numFmt numFmtId="208" formatCode="_-* #,##0.0000000_-;\-* #,##0.0000000_-;_-* &quot;-&quot;???????_-;_-@_-"/>
  </numFmts>
  <fonts count="15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u val="single"/>
      <sz val="6.75"/>
      <color indexed="12"/>
      <name val="Times New Roman"/>
      <family val="1"/>
    </font>
    <font>
      <u val="single"/>
      <sz val="6.75"/>
      <color indexed="36"/>
      <name val="Times New Roman"/>
      <family val="1"/>
    </font>
    <font>
      <sz val="9"/>
      <name val="新細明體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細明體"/>
      <family val="3"/>
    </font>
    <font>
      <sz val="16"/>
      <name val="Times New Roman"/>
      <family val="1"/>
    </font>
    <font>
      <sz val="9"/>
      <color indexed="8"/>
      <name val="新細明體"/>
      <family val="1"/>
    </font>
    <font>
      <sz val="9"/>
      <color indexed="9"/>
      <name val="Times New Roman"/>
      <family val="1"/>
    </font>
    <font>
      <sz val="9"/>
      <color indexed="9"/>
      <name val="華康中黑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3" fontId="7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centerContinuous"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0" xfId="0" applyNumberFormat="1" applyFont="1" applyBorder="1" applyAlignment="1" quotePrefix="1">
      <alignment horizontal="right" vertical="center"/>
    </xf>
    <xf numFmtId="3" fontId="0" fillId="0" borderId="0" xfId="0" applyNumberFormat="1" applyFont="1" applyAlignment="1">
      <alignment horizontal="right" vertical="center"/>
    </xf>
    <xf numFmtId="185" fontId="0" fillId="0" borderId="0" xfId="0" applyNumberFormat="1" applyFont="1" applyBorder="1" applyAlignment="1">
      <alignment vertical="center"/>
    </xf>
    <xf numFmtId="3" fontId="7" fillId="0" borderId="0" xfId="0" applyNumberFormat="1" applyFont="1" applyAlignment="1" quotePrefix="1">
      <alignment horizontal="left" vertical="center"/>
    </xf>
    <xf numFmtId="3" fontId="0" fillId="0" borderId="1" xfId="0" applyNumberFormat="1" applyFont="1" applyBorder="1" applyAlignment="1">
      <alignment horizontal="centerContinuous" vertical="center"/>
    </xf>
    <xf numFmtId="3" fontId="0" fillId="0" borderId="4" xfId="0" applyNumberFormat="1" applyFont="1" applyBorder="1" applyAlignment="1">
      <alignment horizontal="centerContinuous" vertical="center"/>
    </xf>
    <xf numFmtId="3" fontId="0" fillId="0" borderId="0" xfId="0" applyNumberFormat="1" applyFont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 quotePrefix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horizontal="centerContinuous" vertical="center"/>
    </xf>
    <xf numFmtId="3" fontId="0" fillId="0" borderId="1" xfId="0" applyNumberFormat="1" applyFont="1" applyFill="1" applyBorder="1" applyAlignment="1">
      <alignment horizontal="centerContinuous" vertical="center"/>
    </xf>
    <xf numFmtId="4" fontId="0" fillId="0" borderId="0" xfId="0" applyNumberFormat="1" applyFont="1" applyFill="1" applyAlignment="1">
      <alignment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 horizontal="right" vertical="center"/>
    </xf>
    <xf numFmtId="185" fontId="0" fillId="0" borderId="0" xfId="0" applyNumberFormat="1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horizontal="left" vertical="center" indent="2"/>
    </xf>
    <xf numFmtId="3" fontId="0" fillId="0" borderId="0" xfId="16" applyNumberFormat="1" applyFont="1" applyFill="1" applyBorder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195" fontId="0" fillId="0" borderId="3" xfId="16" applyNumberFormat="1" applyFont="1" applyFill="1" applyBorder="1" applyAlignment="1">
      <alignment vertical="center"/>
    </xf>
    <xf numFmtId="203" fontId="13" fillId="0" borderId="3" xfId="16" applyNumberFormat="1" applyFont="1" applyFill="1" applyBorder="1" applyAlignment="1">
      <alignment horizontal="right" vertical="center"/>
    </xf>
    <xf numFmtId="201" fontId="0" fillId="0" borderId="3" xfId="16" applyNumberFormat="1" applyFont="1" applyFill="1" applyBorder="1" applyAlignment="1">
      <alignment vertical="center"/>
    </xf>
    <xf numFmtId="3" fontId="7" fillId="0" borderId="0" xfId="0" applyNumberFormat="1" applyFont="1" applyFill="1" applyAlignment="1" quotePrefix="1">
      <alignment horizontal="left"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 vertical="center"/>
    </xf>
    <xf numFmtId="3" fontId="13" fillId="0" borderId="0" xfId="16" applyNumberFormat="1" applyFont="1" applyFill="1" applyBorder="1" applyAlignment="1">
      <alignment vertical="center"/>
    </xf>
    <xf numFmtId="181" fontId="0" fillId="0" borderId="0" xfId="16" applyNumberFormat="1" applyFont="1" applyFill="1" applyBorder="1" applyAlignment="1">
      <alignment vertical="center"/>
    </xf>
    <xf numFmtId="4" fontId="13" fillId="0" borderId="0" xfId="0" applyNumberFormat="1" applyFont="1" applyFill="1" applyAlignment="1">
      <alignment vertical="center"/>
    </xf>
    <xf numFmtId="3" fontId="13" fillId="0" borderId="0" xfId="0" applyNumberFormat="1" applyFont="1" applyAlignment="1">
      <alignment vertical="center"/>
    </xf>
    <xf numFmtId="207" fontId="13" fillId="0" borderId="0" xfId="0" applyNumberFormat="1" applyFont="1" applyAlignment="1">
      <alignment vertical="center"/>
    </xf>
    <xf numFmtId="3" fontId="13" fillId="0" borderId="0" xfId="0" applyNumberFormat="1" applyFont="1" applyBorder="1" applyAlignment="1">
      <alignment horizontal="right" vertical="center"/>
    </xf>
    <xf numFmtId="206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9" fontId="14" fillId="0" borderId="7" xfId="0" applyNumberFormat="1" applyFont="1" applyFill="1" applyBorder="1" applyAlignment="1">
      <alignment horizontal="left" vertical="center" indent="2"/>
    </xf>
    <xf numFmtId="181" fontId="13" fillId="0" borderId="0" xfId="16" applyNumberFormat="1" applyFont="1" applyFill="1" applyBorder="1" applyAlignment="1">
      <alignment vertical="center"/>
    </xf>
    <xf numFmtId="49" fontId="9" fillId="0" borderId="7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left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-2&#25163;&#21205;&#20462;&#25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"/>
      <sheetName val="98"/>
      <sheetName val="99"/>
      <sheetName val="99手動修改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M58"/>
  <sheetViews>
    <sheetView tabSelected="1" workbookViewId="0" topLeftCell="A1">
      <selection activeCell="A32" sqref="A32"/>
    </sheetView>
  </sheetViews>
  <sheetFormatPr defaultColWidth="9.33203125" defaultRowHeight="19.5" customHeight="1"/>
  <cols>
    <col min="1" max="1" width="24.83203125" style="2" customWidth="1"/>
    <col min="2" max="2" width="14" style="2" customWidth="1"/>
    <col min="3" max="3" width="16" style="2" customWidth="1"/>
    <col min="4" max="5" width="16.66015625" style="2" customWidth="1"/>
    <col min="6" max="6" width="12.66015625" style="2" customWidth="1"/>
    <col min="7" max="7" width="16.5" style="5" customWidth="1"/>
    <col min="8" max="8" width="16.66015625" style="24" customWidth="1"/>
    <col min="9" max="9" width="16.5" style="24" customWidth="1"/>
    <col min="10" max="10" width="16.16015625" style="24" customWidth="1"/>
    <col min="11" max="12" width="16.66015625" style="29" customWidth="1"/>
    <col min="13" max="13" width="16.83203125" style="27" customWidth="1"/>
    <col min="14" max="16384" width="16.83203125" style="2" customWidth="1"/>
  </cols>
  <sheetData>
    <row r="1" spans="1:12" ht="15.75" customHeight="1">
      <c r="A1" s="1" t="s">
        <v>67</v>
      </c>
      <c r="G1" s="3"/>
      <c r="K1" s="25"/>
      <c r="L1" s="26" t="s">
        <v>68</v>
      </c>
    </row>
    <row r="2" spans="1:13" s="4" customFormat="1" ht="19.5" customHeight="1">
      <c r="A2" s="92" t="s">
        <v>6</v>
      </c>
      <c r="B2" s="92"/>
      <c r="C2" s="92"/>
      <c r="D2" s="92"/>
      <c r="E2" s="92"/>
      <c r="F2" s="92"/>
      <c r="G2" s="93" t="s">
        <v>69</v>
      </c>
      <c r="H2" s="93"/>
      <c r="I2" s="93"/>
      <c r="J2" s="93"/>
      <c r="K2" s="93"/>
      <c r="L2" s="93"/>
      <c r="M2" s="28"/>
    </row>
    <row r="3" ht="12" customHeight="1"/>
    <row r="4" spans="2:13" s="58" customFormat="1" ht="18" customHeight="1" thickBot="1">
      <c r="B4" s="59">
        <f>B28/B23</f>
        <v>0.9701429772918418</v>
      </c>
      <c r="G4" s="60"/>
      <c r="H4" s="61">
        <f>H28/H23</f>
        <v>0.8527604002683057</v>
      </c>
      <c r="I4" s="62"/>
      <c r="J4" s="62"/>
      <c r="K4" s="63"/>
      <c r="L4" s="63"/>
      <c r="M4" s="57"/>
    </row>
    <row r="5" spans="1:13" s="16" customFormat="1" ht="19.5" customHeight="1" hidden="1">
      <c r="A5" s="77" t="s">
        <v>29</v>
      </c>
      <c r="B5" s="7" t="s">
        <v>10</v>
      </c>
      <c r="C5" s="14"/>
      <c r="D5" s="14"/>
      <c r="E5" s="14"/>
      <c r="F5" s="14"/>
      <c r="G5" s="15"/>
      <c r="H5" s="30" t="s">
        <v>11</v>
      </c>
      <c r="I5" s="31"/>
      <c r="J5" s="31"/>
      <c r="K5" s="31"/>
      <c r="L5" s="31"/>
      <c r="M5" s="32"/>
    </row>
    <row r="6" spans="1:13" s="16" customFormat="1" ht="23.25" customHeight="1" hidden="1">
      <c r="A6" s="66"/>
      <c r="B6" s="72" t="s">
        <v>0</v>
      </c>
      <c r="C6" s="72" t="s">
        <v>1</v>
      </c>
      <c r="D6" s="85" t="s">
        <v>12</v>
      </c>
      <c r="E6" s="86"/>
      <c r="F6" s="72" t="s">
        <v>2</v>
      </c>
      <c r="G6" s="94" t="s">
        <v>8</v>
      </c>
      <c r="H6" s="68" t="s">
        <v>0</v>
      </c>
      <c r="I6" s="68" t="s">
        <v>1</v>
      </c>
      <c r="J6" s="68" t="s">
        <v>9</v>
      </c>
      <c r="K6" s="68" t="s">
        <v>2</v>
      </c>
      <c r="L6" s="83" t="s">
        <v>8</v>
      </c>
      <c r="M6" s="32"/>
    </row>
    <row r="7" spans="1:13" s="16" customFormat="1" ht="14.25" customHeight="1" hidden="1">
      <c r="A7" s="66"/>
      <c r="B7" s="91"/>
      <c r="C7" s="91"/>
      <c r="D7" s="72" t="s">
        <v>33</v>
      </c>
      <c r="E7" s="72" t="s">
        <v>34</v>
      </c>
      <c r="F7" s="91"/>
      <c r="G7" s="95"/>
      <c r="H7" s="69"/>
      <c r="I7" s="69"/>
      <c r="J7" s="69"/>
      <c r="K7" s="69"/>
      <c r="L7" s="84"/>
      <c r="M7" s="32"/>
    </row>
    <row r="8" spans="1:13" s="16" customFormat="1" ht="24.75" customHeight="1" hidden="1">
      <c r="A8" s="78"/>
      <c r="B8" s="18" t="s">
        <v>3</v>
      </c>
      <c r="C8" s="18" t="s">
        <v>7</v>
      </c>
      <c r="D8" s="73"/>
      <c r="E8" s="73"/>
      <c r="F8" s="18" t="s">
        <v>35</v>
      </c>
      <c r="G8" s="17" t="s">
        <v>4</v>
      </c>
      <c r="H8" s="33" t="s">
        <v>3</v>
      </c>
      <c r="I8" s="33" t="s">
        <v>7</v>
      </c>
      <c r="J8" s="33" t="s">
        <v>5</v>
      </c>
      <c r="K8" s="34" t="s">
        <v>30</v>
      </c>
      <c r="L8" s="35" t="s">
        <v>36</v>
      </c>
      <c r="M8" s="32"/>
    </row>
    <row r="9" spans="1:13" ht="18.75" customHeight="1" hidden="1" thickBot="1">
      <c r="A9" s="20" t="s">
        <v>13</v>
      </c>
      <c r="B9" s="8">
        <f>SUM(C9:G9)</f>
        <v>20454</v>
      </c>
      <c r="C9" s="9">
        <v>16977</v>
      </c>
      <c r="D9" s="9">
        <v>1032</v>
      </c>
      <c r="E9" s="9">
        <v>1118</v>
      </c>
      <c r="F9" s="9">
        <v>1252</v>
      </c>
      <c r="G9" s="9">
        <v>75</v>
      </c>
      <c r="H9" s="36">
        <f>SUM(I9:L9)</f>
        <v>91140</v>
      </c>
      <c r="I9" s="37">
        <v>75326</v>
      </c>
      <c r="J9" s="37">
        <v>10498</v>
      </c>
      <c r="K9" s="37">
        <v>4995</v>
      </c>
      <c r="L9" s="37">
        <v>321</v>
      </c>
      <c r="M9" s="38"/>
    </row>
    <row r="10" spans="1:10" ht="17.25" customHeight="1" hidden="1" thickBot="1">
      <c r="A10" s="21"/>
      <c r="B10" s="5"/>
      <c r="C10" s="5"/>
      <c r="D10" s="5"/>
      <c r="E10" s="5"/>
      <c r="F10" s="5"/>
      <c r="H10" s="29"/>
      <c r="I10" s="29"/>
      <c r="J10" s="29"/>
    </row>
    <row r="11" spans="1:13" s="16" customFormat="1" ht="16.5" customHeight="1">
      <c r="A11" s="77" t="s">
        <v>70</v>
      </c>
      <c r="B11" s="87" t="s">
        <v>15</v>
      </c>
      <c r="C11" s="88"/>
      <c r="D11" s="88"/>
      <c r="E11" s="88"/>
      <c r="F11" s="88"/>
      <c r="G11" s="15"/>
      <c r="H11" s="89" t="s">
        <v>11</v>
      </c>
      <c r="I11" s="90"/>
      <c r="J11" s="90"/>
      <c r="K11" s="90"/>
      <c r="L11" s="90"/>
      <c r="M11" s="32"/>
    </row>
    <row r="12" spans="1:13" s="16" customFormat="1" ht="25.5" customHeight="1">
      <c r="A12" s="66"/>
      <c r="B12" s="70" t="s">
        <v>0</v>
      </c>
      <c r="C12" s="70" t="s">
        <v>59</v>
      </c>
      <c r="D12" s="85" t="s">
        <v>64</v>
      </c>
      <c r="E12" s="86"/>
      <c r="F12" s="72" t="s">
        <v>55</v>
      </c>
      <c r="G12" s="75" t="s">
        <v>57</v>
      </c>
      <c r="H12" s="81" t="s">
        <v>0</v>
      </c>
      <c r="I12" s="81" t="s">
        <v>59</v>
      </c>
      <c r="J12" s="81" t="s">
        <v>61</v>
      </c>
      <c r="K12" s="81" t="s">
        <v>63</v>
      </c>
      <c r="L12" s="79" t="s">
        <v>57</v>
      </c>
      <c r="M12" s="32"/>
    </row>
    <row r="13" spans="1:13" s="16" customFormat="1" ht="15" customHeight="1">
      <c r="A13" s="66"/>
      <c r="B13" s="71"/>
      <c r="C13" s="71"/>
      <c r="D13" s="72" t="s">
        <v>65</v>
      </c>
      <c r="E13" s="72" t="s">
        <v>66</v>
      </c>
      <c r="F13" s="71"/>
      <c r="G13" s="76"/>
      <c r="H13" s="82"/>
      <c r="I13" s="82"/>
      <c r="J13" s="82"/>
      <c r="K13" s="82"/>
      <c r="L13" s="80"/>
      <c r="M13" s="32"/>
    </row>
    <row r="14" spans="1:13" s="16" customFormat="1" ht="41.25" customHeight="1">
      <c r="A14" s="78"/>
      <c r="B14" s="18" t="s">
        <v>3</v>
      </c>
      <c r="C14" s="18" t="s">
        <v>60</v>
      </c>
      <c r="D14" s="73"/>
      <c r="E14" s="74"/>
      <c r="F14" s="23" t="s">
        <v>56</v>
      </c>
      <c r="G14" s="17" t="s">
        <v>58</v>
      </c>
      <c r="H14" s="33" t="s">
        <v>3</v>
      </c>
      <c r="I14" s="33" t="s">
        <v>60</v>
      </c>
      <c r="J14" s="34" t="s">
        <v>62</v>
      </c>
      <c r="K14" s="39" t="s">
        <v>56</v>
      </c>
      <c r="L14" s="35" t="s">
        <v>58</v>
      </c>
      <c r="M14" s="32"/>
    </row>
    <row r="15" spans="1:13" s="11" customFormat="1" ht="19.5" customHeight="1" hidden="1">
      <c r="A15" s="19" t="s">
        <v>14</v>
      </c>
      <c r="B15" s="6">
        <f>SUM(C15:G15)</f>
        <v>20865</v>
      </c>
      <c r="C15" s="6">
        <v>17395</v>
      </c>
      <c r="D15" s="10">
        <v>1120</v>
      </c>
      <c r="E15" s="10">
        <v>1261</v>
      </c>
      <c r="F15" s="6">
        <v>875</v>
      </c>
      <c r="G15" s="5">
        <v>214</v>
      </c>
      <c r="H15" s="40">
        <f>SUM(I15:L15)</f>
        <v>92037</v>
      </c>
      <c r="I15" s="41">
        <v>76227</v>
      </c>
      <c r="J15" s="41">
        <v>10971</v>
      </c>
      <c r="K15" s="41">
        <v>4236</v>
      </c>
      <c r="L15" s="41">
        <v>603</v>
      </c>
      <c r="M15" s="42"/>
    </row>
    <row r="16" spans="1:13" s="11" customFormat="1" ht="19.5" customHeight="1" hidden="1">
      <c r="A16" s="19" t="s">
        <v>37</v>
      </c>
      <c r="B16" s="6">
        <v>20525</v>
      </c>
      <c r="C16" s="6">
        <v>16269</v>
      </c>
      <c r="D16" s="10">
        <v>1175</v>
      </c>
      <c r="E16" s="10">
        <v>1827</v>
      </c>
      <c r="F16" s="6">
        <v>905</v>
      </c>
      <c r="G16" s="5">
        <v>349</v>
      </c>
      <c r="H16" s="41">
        <f>SUM(I16:L16)</f>
        <v>104373</v>
      </c>
      <c r="I16" s="41">
        <v>84687</v>
      </c>
      <c r="J16" s="41">
        <v>13384</v>
      </c>
      <c r="K16" s="41">
        <v>4157</v>
      </c>
      <c r="L16" s="41">
        <v>2145</v>
      </c>
      <c r="M16" s="42"/>
    </row>
    <row r="17" spans="1:13" s="11" customFormat="1" ht="19.5" customHeight="1" hidden="1">
      <c r="A17" s="19" t="s">
        <v>38</v>
      </c>
      <c r="B17" s="6">
        <v>20969</v>
      </c>
      <c r="C17" s="6">
        <v>17468</v>
      </c>
      <c r="D17" s="10">
        <v>1163</v>
      </c>
      <c r="E17" s="10">
        <v>1461</v>
      </c>
      <c r="F17" s="6">
        <v>633</v>
      </c>
      <c r="G17" s="5">
        <v>244</v>
      </c>
      <c r="H17" s="41">
        <f>SUM(I17:L17)</f>
        <v>90908</v>
      </c>
      <c r="I17" s="41">
        <v>76072</v>
      </c>
      <c r="J17" s="41">
        <v>10560</v>
      </c>
      <c r="K17" s="41">
        <v>2910</v>
      </c>
      <c r="L17" s="41">
        <v>1366</v>
      </c>
      <c r="M17" s="42"/>
    </row>
    <row r="18" spans="1:12" ht="13.5" customHeight="1" hidden="1">
      <c r="A18" s="19" t="s">
        <v>39</v>
      </c>
      <c r="B18" s="5">
        <f aca="true" t="shared" si="0" ref="B18:B23">SUM(C18:G18)</f>
        <v>19239</v>
      </c>
      <c r="C18" s="5">
        <v>15211</v>
      </c>
      <c r="D18" s="5">
        <v>1354</v>
      </c>
      <c r="E18" s="5">
        <v>1339</v>
      </c>
      <c r="F18" s="5">
        <v>1290</v>
      </c>
      <c r="G18" s="5">
        <v>45</v>
      </c>
      <c r="H18" s="41">
        <v>88556</v>
      </c>
      <c r="I18" s="41" t="s">
        <v>40</v>
      </c>
      <c r="J18" s="41" t="s">
        <v>40</v>
      </c>
      <c r="K18" s="41" t="s">
        <v>40</v>
      </c>
      <c r="L18" s="41" t="s">
        <v>40</v>
      </c>
    </row>
    <row r="19" spans="1:12" ht="19.5" customHeight="1" hidden="1">
      <c r="A19" s="19" t="s">
        <v>41</v>
      </c>
      <c r="B19" s="5">
        <f t="shared" si="0"/>
        <v>19646</v>
      </c>
      <c r="C19" s="12">
        <v>15005</v>
      </c>
      <c r="D19" s="12">
        <v>1832</v>
      </c>
      <c r="E19" s="12">
        <v>1751</v>
      </c>
      <c r="F19" s="12">
        <v>1016</v>
      </c>
      <c r="G19" s="12">
        <v>42</v>
      </c>
      <c r="H19" s="41">
        <f aca="true" t="shared" si="1" ref="H19:H24">SUM(I19:L19)</f>
        <v>91271</v>
      </c>
      <c r="I19" s="43">
        <v>66687</v>
      </c>
      <c r="J19" s="43">
        <f>10557+8701</f>
        <v>19258</v>
      </c>
      <c r="K19" s="43">
        <v>5131</v>
      </c>
      <c r="L19" s="43">
        <v>195</v>
      </c>
    </row>
    <row r="20" spans="1:12" ht="19.5" customHeight="1" hidden="1">
      <c r="A20" s="19" t="s">
        <v>42</v>
      </c>
      <c r="B20" s="5">
        <f t="shared" si="0"/>
        <v>18800</v>
      </c>
      <c r="C20" s="12">
        <v>13118</v>
      </c>
      <c r="D20" s="12">
        <v>2263</v>
      </c>
      <c r="E20" s="12">
        <v>1810</v>
      </c>
      <c r="F20" s="12">
        <v>1563</v>
      </c>
      <c r="G20" s="12">
        <v>46</v>
      </c>
      <c r="H20" s="41">
        <f t="shared" si="1"/>
        <v>85738</v>
      </c>
      <c r="I20" s="43">
        <v>60052</v>
      </c>
      <c r="J20" s="43">
        <f>11611+8791</f>
        <v>20402</v>
      </c>
      <c r="K20" s="43">
        <v>5052</v>
      </c>
      <c r="L20" s="43">
        <v>232</v>
      </c>
    </row>
    <row r="21" spans="1:12" ht="19.5" customHeight="1">
      <c r="A21" s="19" t="s">
        <v>43</v>
      </c>
      <c r="B21" s="5">
        <f t="shared" si="0"/>
        <v>17901</v>
      </c>
      <c r="C21" s="12">
        <v>12903</v>
      </c>
      <c r="D21" s="12">
        <v>1728</v>
      </c>
      <c r="E21" s="12">
        <v>1600</v>
      </c>
      <c r="F21" s="12">
        <v>1612</v>
      </c>
      <c r="G21" s="12">
        <v>58</v>
      </c>
      <c r="H21" s="41">
        <f t="shared" si="1"/>
        <v>69798</v>
      </c>
      <c r="I21" s="43">
        <v>47016</v>
      </c>
      <c r="J21" s="43">
        <f>8813+8060</f>
        <v>16873</v>
      </c>
      <c r="K21" s="43">
        <v>5680</v>
      </c>
      <c r="L21" s="43">
        <v>229</v>
      </c>
    </row>
    <row r="22" spans="1:12" ht="19.5" customHeight="1">
      <c r="A22" s="19" t="s">
        <v>44</v>
      </c>
      <c r="B22" s="5">
        <f t="shared" si="0"/>
        <v>17289</v>
      </c>
      <c r="C22" s="12">
        <v>13770</v>
      </c>
      <c r="D22" s="12">
        <v>1399</v>
      </c>
      <c r="E22" s="12">
        <v>1454</v>
      </c>
      <c r="F22" s="12">
        <v>600</v>
      </c>
      <c r="G22" s="12">
        <v>66</v>
      </c>
      <c r="H22" s="41">
        <f t="shared" si="1"/>
        <v>64434</v>
      </c>
      <c r="I22" s="43">
        <v>47719</v>
      </c>
      <c r="J22" s="43">
        <f>8668+5950</f>
        <v>14618</v>
      </c>
      <c r="K22" s="43">
        <v>1831</v>
      </c>
      <c r="L22" s="43">
        <v>266</v>
      </c>
    </row>
    <row r="23" spans="1:12" ht="19.5" customHeight="1">
      <c r="A23" s="19" t="s">
        <v>45</v>
      </c>
      <c r="B23" s="5">
        <f t="shared" si="0"/>
        <v>19024</v>
      </c>
      <c r="C23" s="12">
        <v>15507</v>
      </c>
      <c r="D23" s="12">
        <v>1075</v>
      </c>
      <c r="E23" s="12">
        <v>1039</v>
      </c>
      <c r="F23" s="12">
        <v>1349</v>
      </c>
      <c r="G23" s="12">
        <v>54</v>
      </c>
      <c r="H23" s="41">
        <f t="shared" si="1"/>
        <v>73051</v>
      </c>
      <c r="I23" s="43">
        <v>59108</v>
      </c>
      <c r="J23" s="43">
        <v>9042</v>
      </c>
      <c r="K23" s="43">
        <v>4666</v>
      </c>
      <c r="L23" s="43">
        <v>235</v>
      </c>
    </row>
    <row r="24" spans="1:12" ht="19.5" customHeight="1">
      <c r="A24" s="19" t="s">
        <v>46</v>
      </c>
      <c r="B24" s="5">
        <v>18883</v>
      </c>
      <c r="C24" s="12">
        <v>14200</v>
      </c>
      <c r="D24" s="12">
        <v>1622</v>
      </c>
      <c r="E24" s="12">
        <v>1795</v>
      </c>
      <c r="F24" s="12">
        <v>1218</v>
      </c>
      <c r="G24" s="12">
        <v>48</v>
      </c>
      <c r="H24" s="41">
        <f t="shared" si="1"/>
        <v>71678</v>
      </c>
      <c r="I24" s="43">
        <v>55042</v>
      </c>
      <c r="J24" s="43">
        <v>13044</v>
      </c>
      <c r="K24" s="43">
        <v>3487</v>
      </c>
      <c r="L24" s="43">
        <v>105</v>
      </c>
    </row>
    <row r="25" spans="1:12" ht="19.5" customHeight="1">
      <c r="A25" s="19" t="s">
        <v>47</v>
      </c>
      <c r="B25" s="5">
        <v>18561</v>
      </c>
      <c r="C25" s="12">
        <v>12701</v>
      </c>
      <c r="D25" s="12">
        <v>2499</v>
      </c>
      <c r="E25" s="12">
        <v>2513</v>
      </c>
      <c r="F25" s="12">
        <v>793</v>
      </c>
      <c r="G25" s="12">
        <v>55</v>
      </c>
      <c r="H25" s="41">
        <v>59435</v>
      </c>
      <c r="I25" s="43">
        <v>40730</v>
      </c>
      <c r="J25" s="43">
        <v>16093</v>
      </c>
      <c r="K25" s="43">
        <v>2502</v>
      </c>
      <c r="L25" s="43">
        <v>110</v>
      </c>
    </row>
    <row r="26" spans="1:12" ht="19.5" customHeight="1">
      <c r="A26" s="19" t="s">
        <v>48</v>
      </c>
      <c r="B26" s="5">
        <v>18286</v>
      </c>
      <c r="C26" s="12">
        <v>13714</v>
      </c>
      <c r="D26" s="12">
        <v>1788</v>
      </c>
      <c r="E26" s="12">
        <v>1463</v>
      </c>
      <c r="F26" s="12">
        <v>1266</v>
      </c>
      <c r="G26" s="12">
        <v>55</v>
      </c>
      <c r="H26" s="41">
        <v>61191</v>
      </c>
      <c r="I26" s="43">
        <v>43328</v>
      </c>
      <c r="J26" s="43">
        <v>12821</v>
      </c>
      <c r="K26" s="43">
        <v>4913</v>
      </c>
      <c r="L26" s="43">
        <v>129</v>
      </c>
    </row>
    <row r="27" spans="1:12" ht="19.5" customHeight="1">
      <c r="A27" s="19" t="s">
        <v>49</v>
      </c>
      <c r="B27" s="5">
        <v>18309</v>
      </c>
      <c r="C27" s="12">
        <v>12842</v>
      </c>
      <c r="D27" s="12">
        <v>1700</v>
      </c>
      <c r="E27" s="12">
        <v>2199</v>
      </c>
      <c r="F27" s="12">
        <v>1519</v>
      </c>
      <c r="G27" s="12">
        <v>49</v>
      </c>
      <c r="H27" s="41">
        <v>61998</v>
      </c>
      <c r="I27" s="43">
        <v>42565</v>
      </c>
      <c r="J27" s="43">
        <v>14967</v>
      </c>
      <c r="K27" s="43">
        <v>4320</v>
      </c>
      <c r="L27" s="43">
        <v>146</v>
      </c>
    </row>
    <row r="28" spans="1:12" ht="19.5" customHeight="1">
      <c r="A28" s="19" t="s">
        <v>51</v>
      </c>
      <c r="B28" s="5">
        <f>SUM(C28:G28)</f>
        <v>18456</v>
      </c>
      <c r="C28" s="12">
        <v>14679</v>
      </c>
      <c r="D28" s="12">
        <v>1227</v>
      </c>
      <c r="E28" s="12">
        <v>931</v>
      </c>
      <c r="F28" s="12">
        <v>1537</v>
      </c>
      <c r="G28" s="12">
        <v>82</v>
      </c>
      <c r="H28" s="41">
        <f>SUM(I28:L28)</f>
        <v>62295</v>
      </c>
      <c r="I28" s="43">
        <v>49108</v>
      </c>
      <c r="J28" s="43">
        <f>4736+3273</f>
        <v>8009</v>
      </c>
      <c r="K28" s="43">
        <v>4899</v>
      </c>
      <c r="L28" s="43">
        <v>279</v>
      </c>
    </row>
    <row r="29" spans="1:13" s="24" customFormat="1" ht="19.5" customHeight="1">
      <c r="A29" s="19" t="s">
        <v>52</v>
      </c>
      <c r="B29" s="29">
        <f>SUM(C29:G29)</f>
        <v>18524</v>
      </c>
      <c r="C29" s="29">
        <v>13531</v>
      </c>
      <c r="D29" s="29">
        <v>1115</v>
      </c>
      <c r="E29" s="29">
        <v>2060</v>
      </c>
      <c r="F29" s="29">
        <v>1736</v>
      </c>
      <c r="G29" s="29">
        <v>82</v>
      </c>
      <c r="H29" s="29">
        <f>SUM(I29:L29)</f>
        <v>68260</v>
      </c>
      <c r="I29" s="29">
        <v>50139</v>
      </c>
      <c r="J29" s="29">
        <v>11566</v>
      </c>
      <c r="K29" s="29">
        <v>6224</v>
      </c>
      <c r="L29" s="29">
        <v>331</v>
      </c>
      <c r="M29" s="57">
        <f>SUM(I29:L29)</f>
        <v>68260</v>
      </c>
    </row>
    <row r="30" spans="1:13" s="24" customFormat="1" ht="19.5" customHeight="1">
      <c r="A30" s="19" t="s">
        <v>54</v>
      </c>
      <c r="B30" s="29">
        <f>((B26/B21)^(1/5))^2*B25</f>
        <v>18719.659283772497</v>
      </c>
      <c r="C30" s="29">
        <f>$B$4^(1/5)^2*C25</f>
        <v>12547.93365341544</v>
      </c>
      <c r="D30" s="29">
        <f>$B$4^(1/5)^2*D25</f>
        <v>2468.883253278103</v>
      </c>
      <c r="E30" s="29">
        <f>$B$4^(1/5)^2*E25</f>
        <v>2482.714532007952</v>
      </c>
      <c r="F30" s="29">
        <f>$B$4^(1/5)^2*F25</f>
        <v>783.4431451978934</v>
      </c>
      <c r="G30" s="29">
        <f>$B$4^(1/5)^2*G25</f>
        <v>54.33716643869374</v>
      </c>
      <c r="H30" s="29">
        <f>$H$4^(1/5)^2*H25</f>
        <v>55766.46002174062</v>
      </c>
      <c r="I30" s="29">
        <f>$H$4^(1/5)^2*I25</f>
        <v>38215.999271229</v>
      </c>
      <c r="J30" s="29">
        <f>$H$4^(1/5)^2*J25</f>
        <v>15099.682697566615</v>
      </c>
      <c r="K30" s="29">
        <f>$H$4^(1/5)^2*K25</f>
        <v>2347.567644896021</v>
      </c>
      <c r="L30" s="29">
        <f>$H$4^(1/5)^2*L25</f>
        <v>103.21040804898574</v>
      </c>
      <c r="M30" s="57">
        <f>SUM(I30:L30)</f>
        <v>55766.460021740626</v>
      </c>
    </row>
    <row r="31" spans="1:12" ht="6" customHeight="1">
      <c r="A31" s="22"/>
      <c r="B31" s="5"/>
      <c r="C31" s="12"/>
      <c r="D31" s="12"/>
      <c r="E31" s="12"/>
      <c r="F31" s="12"/>
      <c r="G31" s="12"/>
      <c r="H31" s="41"/>
      <c r="I31" s="43"/>
      <c r="J31" s="43"/>
      <c r="K31" s="43"/>
      <c r="L31" s="43"/>
    </row>
    <row r="32" spans="1:13" s="24" customFormat="1" ht="19.5" customHeight="1">
      <c r="A32" s="19" t="s">
        <v>53</v>
      </c>
      <c r="B32" s="29">
        <f>((B28/B23)^(1/5))^2*B27</f>
        <v>18088.348733200794</v>
      </c>
      <c r="C32" s="29">
        <f>$B$4^(1/5)^2*C27</f>
        <v>12687.234389194637</v>
      </c>
      <c r="D32" s="29">
        <f>$B$4^(1/5)^2*D27</f>
        <v>1679.5124171959883</v>
      </c>
      <c r="E32" s="29">
        <f>$B$4^(1/5)^2*E27</f>
        <v>2172.498709067046</v>
      </c>
      <c r="F32" s="29">
        <f>$B$4^(1/5)^2*F27</f>
        <v>1500.6937421886507</v>
      </c>
      <c r="G32" s="29">
        <f>$B$4^(1/5)^2*G27</f>
        <v>48.40947555447261</v>
      </c>
      <c r="H32" s="29">
        <f>$H$4^(1/5)^2*H27</f>
        <v>58171.26252928199</v>
      </c>
      <c r="I32" s="29">
        <f>$H$4^(1/5)^2*I27</f>
        <v>39937.73653277344</v>
      </c>
      <c r="J32" s="29">
        <f>$H$4^(1/5)^2*J27</f>
        <v>14043.183429719724</v>
      </c>
      <c r="K32" s="29">
        <f>$H$4^(1/5)^2*K27</f>
        <v>4053.3542070147128</v>
      </c>
      <c r="L32" s="29">
        <f>$H$4^(1/5)^2*L27</f>
        <v>136.98835977410835</v>
      </c>
      <c r="M32" s="57">
        <f aca="true" t="shared" si="2" ref="M32:M46">SUM(I32:L32)</f>
        <v>58171.26252928199</v>
      </c>
    </row>
    <row r="33" spans="1:13" ht="8.25" customHeight="1">
      <c r="A33" s="22"/>
      <c r="B33" s="5"/>
      <c r="C33" s="5"/>
      <c r="D33" s="5"/>
      <c r="E33" s="5"/>
      <c r="F33" s="5"/>
      <c r="H33" s="56"/>
      <c r="I33" s="56"/>
      <c r="J33" s="56"/>
      <c r="K33" s="56"/>
      <c r="L33" s="56"/>
      <c r="M33" s="57">
        <f t="shared" si="2"/>
        <v>0</v>
      </c>
    </row>
    <row r="34" spans="1:13" s="24" customFormat="1" ht="19.5" customHeight="1">
      <c r="A34" s="44" t="s">
        <v>16</v>
      </c>
      <c r="B34" s="45">
        <f aca="true" t="shared" si="3" ref="B34:B46">SUM(C34:G34)</f>
        <v>915.6659188528441</v>
      </c>
      <c r="C34" s="45">
        <f>928/18332*C32</f>
        <v>642.251446278236</v>
      </c>
      <c r="D34" s="45">
        <f>928/18332*D32</f>
        <v>85.02004817575153</v>
      </c>
      <c r="E34" s="45">
        <f>928/18332*E32</f>
        <v>109.97593290498683</v>
      </c>
      <c r="F34" s="45">
        <f>928/18332*F32</f>
        <v>75.96791363468623</v>
      </c>
      <c r="G34" s="45">
        <f>928/18332*G32</f>
        <v>2.4505778591834266</v>
      </c>
      <c r="H34" s="45">
        <f aca="true" t="shared" si="4" ref="H34:H46">SUM(I34:L34)</f>
        <v>2975.424517743616</v>
      </c>
      <c r="I34" s="45">
        <f>3213/62816*I$32</f>
        <v>2042.7908093447695</v>
      </c>
      <c r="J34" s="45">
        <f>3213/62816*J$32</f>
        <v>718.300247702647</v>
      </c>
      <c r="K34" s="45">
        <f>3213/62816*K$32</f>
        <v>207.32658983600152</v>
      </c>
      <c r="L34" s="45">
        <f>3213/62816*L$32</f>
        <v>7.006870860198199</v>
      </c>
      <c r="M34" s="57">
        <f t="shared" si="2"/>
        <v>2975.424517743616</v>
      </c>
    </row>
    <row r="35" spans="1:13" s="24" customFormat="1" ht="19.5" customHeight="1">
      <c r="A35" s="44" t="s">
        <v>17</v>
      </c>
      <c r="B35" s="45">
        <f t="shared" si="3"/>
        <v>1526.438767742834</v>
      </c>
      <c r="C35" s="45">
        <f>1547/18332*C32</f>
        <v>1070.6497708970164</v>
      </c>
      <c r="D35" s="45">
        <f>1547/18332*D32</f>
        <v>141.7306191033272</v>
      </c>
      <c r="E35" s="45">
        <f>1547/18332*E32</f>
        <v>183.3327243577744</v>
      </c>
      <c r="F35" s="45">
        <f>1547/18332*F32</f>
        <v>126.64047671644353</v>
      </c>
      <c r="G35" s="45">
        <f>1547/18332*G32</f>
        <v>4.085176668272372</v>
      </c>
      <c r="H35" s="45">
        <f t="shared" si="4"/>
        <v>4705.300956942208</v>
      </c>
      <c r="I35" s="45">
        <f>5081/62816*I$32</f>
        <v>3230.445098749074</v>
      </c>
      <c r="J35" s="45">
        <f>5081/62816*J$32</f>
        <v>1135.9114717015716</v>
      </c>
      <c r="K35" s="45">
        <f>5081/62816*K$32</f>
        <v>327.8638042193351</v>
      </c>
      <c r="L35" s="45">
        <f>5081/62816*L$32</f>
        <v>11.080582272227531</v>
      </c>
      <c r="M35" s="57">
        <f t="shared" si="2"/>
        <v>4705.300956942208</v>
      </c>
    </row>
    <row r="36" spans="1:13" s="24" customFormat="1" ht="19.5" customHeight="1">
      <c r="A36" s="44" t="s">
        <v>18</v>
      </c>
      <c r="B36" s="45">
        <f t="shared" si="3"/>
        <v>2272.390744739332</v>
      </c>
      <c r="C36" s="45">
        <f>2303/18332*C32</f>
        <v>1593.8632335978207</v>
      </c>
      <c r="D36" s="45">
        <f>2303/18332*D32</f>
        <v>210.99264110857303</v>
      </c>
      <c r="E36" s="45">
        <f>2303/18332*E32</f>
        <v>272.9251869398542</v>
      </c>
      <c r="F36" s="45">
        <f>2303/18332*F32</f>
        <v>188.52813049642498</v>
      </c>
      <c r="G36" s="45">
        <f>2303/18332*G32</f>
        <v>6.08155259665887</v>
      </c>
      <c r="H36" s="45">
        <f t="shared" si="4"/>
        <v>7123.238528006192</v>
      </c>
      <c r="I36" s="45">
        <f>7692/62816*I$32</f>
        <v>4890.4907891316425</v>
      </c>
      <c r="J36" s="45">
        <f>7692/62816*J$32</f>
        <v>1719.6282307279055</v>
      </c>
      <c r="K36" s="45">
        <f>7692/62816*K$32</f>
        <v>496.34488920588973</v>
      </c>
      <c r="L36" s="45">
        <f>7692/62816*L$32</f>
        <v>16.774618940754607</v>
      </c>
      <c r="M36" s="57">
        <f t="shared" si="2"/>
        <v>7123.238528006192</v>
      </c>
    </row>
    <row r="37" spans="1:13" s="24" customFormat="1" ht="19.5" customHeight="1">
      <c r="A37" s="44" t="s">
        <v>19</v>
      </c>
      <c r="B37" s="45">
        <f t="shared" si="3"/>
        <v>596.9589233900545</v>
      </c>
      <c r="C37" s="45">
        <f>605/18332*C32</f>
        <v>418.7091864206172</v>
      </c>
      <c r="D37" s="45">
        <f>605/18332*D32</f>
        <v>55.42794089044146</v>
      </c>
      <c r="E37" s="45">
        <f>605/18332*E32</f>
        <v>71.69767177534163</v>
      </c>
      <c r="F37" s="45">
        <f>605/18332*F32</f>
        <v>49.526495419165045</v>
      </c>
      <c r="G37" s="45">
        <f>605/18332*G32</f>
        <v>1.597628884489195</v>
      </c>
      <c r="H37" s="45">
        <f t="shared" si="4"/>
        <v>2017.880493048036</v>
      </c>
      <c r="I37" s="45">
        <f>2179/62816*I$32</f>
        <v>1385.3847412269695</v>
      </c>
      <c r="J37" s="45">
        <f>2179/62816*J$32</f>
        <v>487.1385744612722</v>
      </c>
      <c r="K37" s="45">
        <f>2179/62816*K$32</f>
        <v>140.60524097499137</v>
      </c>
      <c r="L37" s="45">
        <f>2179/62816*L$32</f>
        <v>4.751936384802949</v>
      </c>
      <c r="M37" s="57">
        <f t="shared" si="2"/>
        <v>2017.880493048036</v>
      </c>
    </row>
    <row r="38" spans="1:13" s="24" customFormat="1" ht="19.5" customHeight="1">
      <c r="A38" s="44" t="s">
        <v>20</v>
      </c>
      <c r="B38" s="45">
        <f t="shared" si="3"/>
        <v>2510.187605131073</v>
      </c>
      <c r="C38" s="45">
        <f>2544/18332*C32</f>
        <v>1760.6548268661988</v>
      </c>
      <c r="D38" s="45">
        <f>2544/18332*D32</f>
        <v>233.07220103352577</v>
      </c>
      <c r="E38" s="45">
        <f>2544/18332*E32</f>
        <v>301.4857471016019</v>
      </c>
      <c r="F38" s="45">
        <f>2544/18332*F32</f>
        <v>208.25686668819156</v>
      </c>
      <c r="G38" s="45">
        <f>2544/18332*G32</f>
        <v>6.717963441554566</v>
      </c>
      <c r="H38" s="45">
        <f t="shared" si="4"/>
        <v>8704.019620999767</v>
      </c>
      <c r="I38" s="45">
        <f>9399/62816*I$32</f>
        <v>5975.783011836754</v>
      </c>
      <c r="J38" s="45">
        <f>9399/62816*J$32</f>
        <v>2101.246196127351</v>
      </c>
      <c r="K38" s="45">
        <f>9399/62816*K$32</f>
        <v>606.4931895015806</v>
      </c>
      <c r="L38" s="45">
        <f>9399/62816*L$32</f>
        <v>20.497223534081193</v>
      </c>
      <c r="M38" s="57">
        <f t="shared" si="2"/>
        <v>8704.019620999767</v>
      </c>
    </row>
    <row r="39" spans="1:13" s="24" customFormat="1" ht="19.5" customHeight="1">
      <c r="A39" s="44" t="s">
        <v>21</v>
      </c>
      <c r="B39" s="45">
        <f t="shared" si="3"/>
        <v>2078.99578774024</v>
      </c>
      <c r="C39" s="45">
        <f>2107/18332*C32</f>
        <v>1458.215298823538</v>
      </c>
      <c r="D39" s="45">
        <f>2107/18332*D32</f>
        <v>193.0358205886945</v>
      </c>
      <c r="E39" s="45">
        <f>2107/18332*E32</f>
        <v>249.69751145561128</v>
      </c>
      <c r="F39" s="45">
        <f>2107/18332*F32</f>
        <v>172.4831832201335</v>
      </c>
      <c r="G39" s="45">
        <f>2107/18332*G32</f>
        <v>5.563973652262371</v>
      </c>
      <c r="H39" s="45">
        <f t="shared" si="4"/>
        <v>6691.695476257509</v>
      </c>
      <c r="I39" s="45">
        <f>7226/62816*I$32</f>
        <v>4594.213006014724</v>
      </c>
      <c r="J39" s="45">
        <f>7226/62816*J$32</f>
        <v>1615.4489853405937</v>
      </c>
      <c r="K39" s="45">
        <f>7226/62816*K$32</f>
        <v>466.2751130267498</v>
      </c>
      <c r="L39" s="45">
        <f>7226/62816*L$32</f>
        <v>15.758371875441082</v>
      </c>
      <c r="M39" s="57">
        <f t="shared" si="2"/>
        <v>6691.695476257509</v>
      </c>
    </row>
    <row r="40" spans="1:13" s="24" customFormat="1" ht="19.5" customHeight="1">
      <c r="A40" s="44" t="s">
        <v>22</v>
      </c>
      <c r="B40" s="45">
        <f t="shared" si="3"/>
        <v>1708.9799261348337</v>
      </c>
      <c r="C40" s="45">
        <f>1732/18332*C32</f>
        <v>1198.6848113727422</v>
      </c>
      <c r="D40" s="45">
        <f>1732/18332*D32</f>
        <v>158.67965887974316</v>
      </c>
      <c r="E40" s="45">
        <f>1732/18332*E32</f>
        <v>205.25680580973838</v>
      </c>
      <c r="F40" s="45">
        <f>1732/18332*F32</f>
        <v>141.7849422578411</v>
      </c>
      <c r="G40" s="45">
        <f>1732/18332*G32</f>
        <v>4.573707814769068</v>
      </c>
      <c r="H40" s="45">
        <f t="shared" si="4"/>
        <v>5317.425328628648</v>
      </c>
      <c r="I40" s="45">
        <f>5742/62816*I$32</f>
        <v>3650.701782526507</v>
      </c>
      <c r="J40" s="45">
        <f>5742/62816*J$32</f>
        <v>1283.6850365106127</v>
      </c>
      <c r="K40" s="45">
        <f>5742/62816*K$32</f>
        <v>370.51642665369457</v>
      </c>
      <c r="L40" s="45">
        <f>5742/62816*L$32</f>
        <v>12.522082937833197</v>
      </c>
      <c r="M40" s="57">
        <f t="shared" si="2"/>
        <v>5317.425328628648</v>
      </c>
    </row>
    <row r="41" spans="1:13" s="24" customFormat="1" ht="19.5" customHeight="1">
      <c r="A41" s="44" t="s">
        <v>23</v>
      </c>
      <c r="B41" s="45">
        <f t="shared" si="3"/>
        <v>690.6962749967574</v>
      </c>
      <c r="C41" s="45">
        <f>700/18332*C32</f>
        <v>484.4569099081522</v>
      </c>
      <c r="D41" s="45">
        <f>700/18332*D32</f>
        <v>64.13150185670914</v>
      </c>
      <c r="E41" s="45">
        <f>700/18332*E32</f>
        <v>82.95598387229612</v>
      </c>
      <c r="F41" s="45">
        <f>700/18332*F32</f>
        <v>57.303383129612456</v>
      </c>
      <c r="G41" s="45">
        <f>700/18332*G32</f>
        <v>1.8484962299874987</v>
      </c>
      <c r="H41" s="45">
        <f t="shared" si="4"/>
        <v>2104.9299498385435</v>
      </c>
      <c r="I41" s="45">
        <f>2273/62816*I$32</f>
        <v>1445.1489292376787</v>
      </c>
      <c r="J41" s="45">
        <f>2273/62816*J$32</f>
        <v>508.1532720286699</v>
      </c>
      <c r="K41" s="45">
        <f>2273/62816*K$32</f>
        <v>146.67081814417412</v>
      </c>
      <c r="L41" s="45">
        <f>2273/62816*L$32</f>
        <v>4.9569304280207</v>
      </c>
      <c r="M41" s="57">
        <f t="shared" si="2"/>
        <v>2104.9299498385435</v>
      </c>
    </row>
    <row r="42" spans="1:13" s="24" customFormat="1" ht="19.5" customHeight="1">
      <c r="A42" s="44" t="s">
        <v>24</v>
      </c>
      <c r="B42" s="45">
        <f t="shared" si="3"/>
        <v>1547.1596559927361</v>
      </c>
      <c r="C42" s="45">
        <f>1568/18332*C32</f>
        <v>1085.1834781942607</v>
      </c>
      <c r="D42" s="45">
        <f>1568/18332*D32</f>
        <v>143.65456415902844</v>
      </c>
      <c r="E42" s="45">
        <f>1568/18332*E32</f>
        <v>185.82140387394327</v>
      </c>
      <c r="F42" s="45">
        <f>1568/18332*F32</f>
        <v>128.3595782103319</v>
      </c>
      <c r="G42" s="45">
        <f>1568/18332*G32</f>
        <v>4.140631555171997</v>
      </c>
      <c r="H42" s="45">
        <f t="shared" si="4"/>
        <v>4986.822604434912</v>
      </c>
      <c r="I42" s="45">
        <f>5385/62816*I$32</f>
        <v>3423.725025932644</v>
      </c>
      <c r="J42" s="45">
        <f>5385/62816*J$32</f>
        <v>1203.8738978769854</v>
      </c>
      <c r="K42" s="45">
        <f>5385/62816*K$32</f>
        <v>347.48013889413886</v>
      </c>
      <c r="L42" s="45">
        <f>5385/62816*L$32</f>
        <v>11.743541731144509</v>
      </c>
      <c r="M42" s="57">
        <f t="shared" si="2"/>
        <v>4986.822604434912</v>
      </c>
    </row>
    <row r="43" spans="1:13" s="24" customFormat="1" ht="19.5" customHeight="1">
      <c r="A43" s="44" t="s">
        <v>25</v>
      </c>
      <c r="B43" s="45">
        <f t="shared" si="3"/>
        <v>1577.7476338854499</v>
      </c>
      <c r="C43" s="45">
        <f>1599/18332*C32</f>
        <v>1106.6379984901932</v>
      </c>
      <c r="D43" s="45">
        <f>1599/18332*D32</f>
        <v>146.49467352696843</v>
      </c>
      <c r="E43" s="45">
        <f>1599/18332*E32</f>
        <v>189.4951688740021</v>
      </c>
      <c r="F43" s="45">
        <f>1599/18332*F32</f>
        <v>130.89729946321475</v>
      </c>
      <c r="G43" s="45">
        <f>1599/18332*G32</f>
        <v>4.222493531071444</v>
      </c>
      <c r="H43" s="45">
        <f t="shared" si="4"/>
        <v>4677.519215413323</v>
      </c>
      <c r="I43" s="45">
        <f>5051/62816*I$32</f>
        <v>3211.3714217243796</v>
      </c>
      <c r="J43" s="45">
        <f>5051/62816*J$32</f>
        <v>1129.204653328998</v>
      </c>
      <c r="K43" s="45">
        <f>5051/62816*K$32</f>
        <v>325.9279817185321</v>
      </c>
      <c r="L43" s="45">
        <f>5051/62816*L$32</f>
        <v>11.015158641413354</v>
      </c>
      <c r="M43" s="57">
        <f t="shared" si="2"/>
        <v>4677.519215413323</v>
      </c>
    </row>
    <row r="44" spans="1:13" s="24" customFormat="1" ht="19.5" customHeight="1">
      <c r="A44" s="44" t="s">
        <v>26</v>
      </c>
      <c r="B44" s="45">
        <f t="shared" si="3"/>
        <v>982.7621284239574</v>
      </c>
      <c r="C44" s="45">
        <f>996/18332*C32</f>
        <v>689.3129746693136</v>
      </c>
      <c r="D44" s="45">
        <f>996/18332*D32</f>
        <v>91.2499654989747</v>
      </c>
      <c r="E44" s="45">
        <f>996/18332*E32</f>
        <v>118.03451419543846</v>
      </c>
      <c r="F44" s="45">
        <f>996/18332*F32</f>
        <v>81.53452799584858</v>
      </c>
      <c r="G44" s="45">
        <f>996/18332*G32</f>
        <v>2.6301460643822123</v>
      </c>
      <c r="H44" s="45">
        <f t="shared" si="4"/>
        <v>3167.118534292925</v>
      </c>
      <c r="I44" s="45">
        <f>3420/62816*I$32</f>
        <v>2174.399180815161</v>
      </c>
      <c r="J44" s="45">
        <f>3420/62816*J$32</f>
        <v>764.5772944734058</v>
      </c>
      <c r="K44" s="45">
        <f>3420/62816*K$32</f>
        <v>220.68376509154226</v>
      </c>
      <c r="L44" s="45">
        <f>3420/62816*L$32</f>
        <v>7.458293912816011</v>
      </c>
      <c r="M44" s="57">
        <f t="shared" si="2"/>
        <v>3167.118534292925</v>
      </c>
    </row>
    <row r="45" spans="1:13" s="24" customFormat="1" ht="19.5" customHeight="1">
      <c r="A45" s="44" t="s">
        <v>27</v>
      </c>
      <c r="B45" s="45">
        <f t="shared" si="3"/>
        <v>878.1709782101631</v>
      </c>
      <c r="C45" s="45">
        <f>890/18332*C32</f>
        <v>615.952356883222</v>
      </c>
      <c r="D45" s="45">
        <f>890/18332*D32</f>
        <v>81.53862378924447</v>
      </c>
      <c r="E45" s="45">
        <f>890/18332*E32</f>
        <v>105.47260806620505</v>
      </c>
      <c r="F45" s="45">
        <f>890/18332*F32</f>
        <v>72.85715855050726</v>
      </c>
      <c r="G45" s="45">
        <f>890/18332*G32</f>
        <v>2.3502309209841052</v>
      </c>
      <c r="H45" s="45">
        <f t="shared" si="4"/>
        <v>2937.4561376541396</v>
      </c>
      <c r="I45" s="45">
        <f>3172/62816*I$32</f>
        <v>2016.723450744354</v>
      </c>
      <c r="J45" s="45">
        <f>3172/62816*J$32</f>
        <v>709.1342625934628</v>
      </c>
      <c r="K45" s="45">
        <f>3172/62816*K$32</f>
        <v>204.68096575157077</v>
      </c>
      <c r="L45" s="45">
        <f>3172/62816*L$32</f>
        <v>6.91745856475216</v>
      </c>
      <c r="M45" s="57">
        <f t="shared" si="2"/>
        <v>2937.4561376541396</v>
      </c>
    </row>
    <row r="46" spans="1:13" s="24" customFormat="1" ht="19.5" customHeight="1">
      <c r="A46" s="44" t="s">
        <v>28</v>
      </c>
      <c r="B46" s="45">
        <f t="shared" si="3"/>
        <v>802.1943879605195</v>
      </c>
      <c r="C46" s="45">
        <f>813/18332*C32</f>
        <v>562.6620967933253</v>
      </c>
      <c r="D46" s="45">
        <f>813/18332*D32</f>
        <v>74.48415858500645</v>
      </c>
      <c r="E46" s="45">
        <f>813/18332*E32</f>
        <v>96.34744984025248</v>
      </c>
      <c r="F46" s="45">
        <f>813/18332*F32</f>
        <v>66.55378640624988</v>
      </c>
      <c r="G46" s="45">
        <f>813/18332*G32</f>
        <v>2.14689633568548</v>
      </c>
      <c r="H46" s="45">
        <f t="shared" si="4"/>
        <v>2762.4311660221624</v>
      </c>
      <c r="I46" s="45">
        <f>2983/62816*I$32</f>
        <v>1896.5592854887793</v>
      </c>
      <c r="J46" s="45">
        <f>2983/62816*J$32</f>
        <v>666.8813068462483</v>
      </c>
      <c r="K46" s="45">
        <f>2983/62816*K$32</f>
        <v>192.48528399651184</v>
      </c>
      <c r="L46" s="45">
        <f>2983/62816*L$32</f>
        <v>6.505289690622854</v>
      </c>
      <c r="M46" s="57">
        <f t="shared" si="2"/>
        <v>2762.4311660221624</v>
      </c>
    </row>
    <row r="47" spans="1:13" s="62" customFormat="1" ht="17.25" customHeight="1">
      <c r="A47" s="64"/>
      <c r="B47" s="55">
        <f aca="true" t="shared" si="5" ref="B47:L47">SUM(B34:B46)</f>
        <v>18088.348733200797</v>
      </c>
      <c r="C47" s="55">
        <f t="shared" si="5"/>
        <v>12687.234389194637</v>
      </c>
      <c r="D47" s="55">
        <f t="shared" si="5"/>
        <v>1679.5124171959883</v>
      </c>
      <c r="E47" s="55">
        <f t="shared" si="5"/>
        <v>2172.498709067046</v>
      </c>
      <c r="F47" s="55">
        <f t="shared" si="5"/>
        <v>1500.6937421886505</v>
      </c>
      <c r="G47" s="55">
        <f t="shared" si="5"/>
        <v>48.40947555447261</v>
      </c>
      <c r="H47" s="55">
        <f t="shared" si="5"/>
        <v>58171.26252928199</v>
      </c>
      <c r="I47" s="65">
        <f t="shared" si="5"/>
        <v>39937.736532773444</v>
      </c>
      <c r="J47" s="65">
        <f t="shared" si="5"/>
        <v>14043.183429719724</v>
      </c>
      <c r="K47" s="65">
        <f t="shared" si="5"/>
        <v>4053.3542070147123</v>
      </c>
      <c r="L47" s="65">
        <f t="shared" si="5"/>
        <v>136.98835977410835</v>
      </c>
      <c r="M47" s="57"/>
    </row>
    <row r="48" spans="1:13" s="24" customFormat="1" ht="11.25" customHeight="1" thickBot="1">
      <c r="A48" s="46"/>
      <c r="B48" s="47"/>
      <c r="C48" s="47"/>
      <c r="D48" s="47"/>
      <c r="E48" s="47"/>
      <c r="F48" s="47"/>
      <c r="G48" s="47"/>
      <c r="H48" s="48">
        <v>0.9997904377669445</v>
      </c>
      <c r="I48" s="49"/>
      <c r="J48" s="49"/>
      <c r="K48" s="49"/>
      <c r="L48" s="49"/>
      <c r="M48" s="27"/>
    </row>
    <row r="49" spans="1:13" s="51" customFormat="1" ht="14.25" customHeight="1">
      <c r="A49" s="50" t="s">
        <v>31</v>
      </c>
      <c r="G49" s="52" t="s">
        <v>32</v>
      </c>
      <c r="K49" s="53"/>
      <c r="L49" s="53"/>
      <c r="M49" s="28"/>
    </row>
    <row r="50" spans="1:13" s="24" customFormat="1" ht="13.5" customHeight="1">
      <c r="A50" s="13" t="s">
        <v>50</v>
      </c>
      <c r="B50" s="2"/>
      <c r="C50" s="2"/>
      <c r="D50" s="2"/>
      <c r="E50" s="2"/>
      <c r="F50" s="2"/>
      <c r="G50" s="25"/>
      <c r="K50" s="29"/>
      <c r="L50" s="29"/>
      <c r="M50" s="27"/>
    </row>
    <row r="51" spans="1:7" ht="15" customHeight="1">
      <c r="A51" s="67" t="s">
        <v>71</v>
      </c>
      <c r="B51" s="67"/>
      <c r="C51" s="67"/>
      <c r="D51" s="67"/>
      <c r="E51" s="67"/>
      <c r="F51" s="67"/>
      <c r="G51" s="29"/>
    </row>
    <row r="52" spans="1:7" ht="18.75" customHeight="1">
      <c r="A52" s="67"/>
      <c r="B52" s="67"/>
      <c r="C52" s="67"/>
      <c r="D52" s="67"/>
      <c r="E52" s="67"/>
      <c r="F52" s="67"/>
      <c r="G52" s="29"/>
    </row>
    <row r="53" spans="1:7" ht="19.5" customHeight="1">
      <c r="A53" s="24"/>
      <c r="B53" s="24"/>
      <c r="C53" s="54"/>
      <c r="D53" s="54"/>
      <c r="E53" s="24"/>
      <c r="F53" s="24"/>
      <c r="G53" s="29"/>
    </row>
    <row r="54" spans="1:7" ht="19.5" customHeight="1">
      <c r="A54" s="24"/>
      <c r="B54" s="24"/>
      <c r="C54" s="24"/>
      <c r="D54" s="24"/>
      <c r="E54" s="24"/>
      <c r="F54" s="24"/>
      <c r="G54" s="29"/>
    </row>
    <row r="58" ht="19.5" customHeight="1">
      <c r="J58" s="29"/>
    </row>
  </sheetData>
  <mergeCells count="31">
    <mergeCell ref="A2:F2"/>
    <mergeCell ref="G2:L2"/>
    <mergeCell ref="D7:D8"/>
    <mergeCell ref="E7:E8"/>
    <mergeCell ref="B6:B7"/>
    <mergeCell ref="C6:C7"/>
    <mergeCell ref="G6:G7"/>
    <mergeCell ref="A11:A14"/>
    <mergeCell ref="F6:F7"/>
    <mergeCell ref="D6:E6"/>
    <mergeCell ref="K6:K7"/>
    <mergeCell ref="L12:L13"/>
    <mergeCell ref="I12:I13"/>
    <mergeCell ref="L6:L7"/>
    <mergeCell ref="D12:E12"/>
    <mergeCell ref="J12:J13"/>
    <mergeCell ref="K12:K13"/>
    <mergeCell ref="H12:H13"/>
    <mergeCell ref="B11:F11"/>
    <mergeCell ref="H11:L11"/>
    <mergeCell ref="H6:H7"/>
    <mergeCell ref="A51:F52"/>
    <mergeCell ref="J6:J7"/>
    <mergeCell ref="B12:B13"/>
    <mergeCell ref="C12:C13"/>
    <mergeCell ref="F12:F13"/>
    <mergeCell ref="D13:D14"/>
    <mergeCell ref="E13:E14"/>
    <mergeCell ref="G12:G13"/>
    <mergeCell ref="A5:A8"/>
    <mergeCell ref="I6:I7"/>
  </mergeCells>
  <printOptions/>
  <pageMargins left="0.5905511811023623" right="1.299212598425197" top="0.3937007874015748" bottom="0.31496062992125984" header="0.2" footer="0.2"/>
  <pageSetup horizontalDpi="360" verticalDpi="360" orientation="portrait" pageOrder="overThenDown" paperSize="9" scale="99" r:id="rId1"/>
  <rowBreaks count="2" manualBreakCount="2">
    <brk id="52" max="255" man="1"/>
    <brk id="79" max="6553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2014-09-23T02:09:50Z</cp:lastPrinted>
  <dcterms:created xsi:type="dcterms:W3CDTF">2004-08-31T07:01:09Z</dcterms:created>
  <dcterms:modified xsi:type="dcterms:W3CDTF">2014-11-19T07:33:47Z</dcterms:modified>
  <cp:category/>
  <cp:version/>
  <cp:contentType/>
  <cp:contentStatus/>
</cp:coreProperties>
</file>