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9300" windowHeight="4815" tabRatio="599" activeTab="1"/>
  </bookViews>
  <sheets>
    <sheet name="八十年 新" sheetId="1" r:id="rId1"/>
    <sheet name="新增表" sheetId="2" r:id="rId2"/>
  </sheets>
  <definedNames>
    <definedName name="_xlnm.Print_Area" localSheetId="0">'八十年 新'!$A$1:$P$54</definedName>
    <definedName name="_xlnm.Print_Area" localSheetId="1">'新增表'!$A$1:$W$39</definedName>
  </definedNames>
  <calcPr fullCalcOnLoad="1"/>
</workbook>
</file>

<file path=xl/comments1.xml><?xml version="1.0" encoding="utf-8"?>
<comments xmlns="http://schemas.openxmlformats.org/spreadsheetml/2006/main">
  <authors>
    <author>主計室第四股</author>
  </authors>
  <commentList>
    <comment ref="O23" authorId="0">
      <text>
        <r>
          <rPr>
            <sz val="14"/>
            <rFont val="標楷體"/>
            <family val="4"/>
          </rPr>
          <t>垃圾妥善處理率＝（衛生掩埋量＋焚化爐焚化量＋堆肥量＋資源回收量）/（垃圾清運量＋資源回收量）*100</t>
        </r>
      </text>
    </comment>
    <comment ref="P23" authorId="0">
      <text>
        <r>
          <rPr>
            <sz val="14"/>
            <rFont val="標楷體"/>
            <family val="4"/>
          </rPr>
          <t>資源回收率＝（堆肥量＋資源回收量）/（垃圾清運量＋資源回收量）*100</t>
        </r>
      </text>
    </comment>
    <comment ref="H26" authorId="0">
      <text>
        <r>
          <rPr>
            <b/>
            <sz val="9"/>
            <rFont val="新細明體"/>
            <family val="1"/>
          </rPr>
          <t>主計室第四股:</t>
        </r>
        <r>
          <rPr>
            <sz val="9"/>
            <rFont val="新細明體"/>
            <family val="1"/>
          </rPr>
          <t xml:space="preserve">
</t>
        </r>
        <r>
          <rPr>
            <sz val="14"/>
            <rFont val="標楷體"/>
            <family val="4"/>
          </rPr>
          <t>清潔隊回收量列入環保單位回收</t>
        </r>
      </text>
    </comment>
  </commentList>
</comments>
</file>

<file path=xl/comments2.xml><?xml version="1.0" encoding="utf-8"?>
<comments xmlns="http://schemas.openxmlformats.org/spreadsheetml/2006/main">
  <authors>
    <author>主計室第四股</author>
  </authors>
  <commentList>
    <comment ref="V6" authorId="0">
      <text>
        <r>
          <rPr>
            <sz val="14"/>
            <rFont val="標楷體"/>
            <family val="4"/>
          </rPr>
          <t>垃圾妥善處理率＝（衛生掩埋量＋焚化爐焚化量＋堆肥量＋資源回收量）/（垃圾清運量＋資源回收量）*100</t>
        </r>
      </text>
    </comment>
    <comment ref="W6" authorId="0">
      <text>
        <r>
          <rPr>
            <sz val="14"/>
            <rFont val="標楷體"/>
            <family val="4"/>
          </rPr>
          <t>資源回收率＝（堆肥量＋資源回收量）/（垃圾清運量＋資源回收量）*100</t>
        </r>
      </text>
    </comment>
    <comment ref="J9" authorId="0">
      <text>
        <r>
          <rPr>
            <b/>
            <sz val="9"/>
            <rFont val="新細明體"/>
            <family val="1"/>
          </rPr>
          <t>主計室第四股:</t>
        </r>
        <r>
          <rPr>
            <sz val="9"/>
            <rFont val="新細明體"/>
            <family val="1"/>
          </rPr>
          <t xml:space="preserve">
</t>
        </r>
        <r>
          <rPr>
            <sz val="14"/>
            <rFont val="標楷體"/>
            <family val="4"/>
          </rPr>
          <t>清潔隊回收量列入環保單位回收</t>
        </r>
      </text>
    </comment>
    <comment ref="H9" authorId="0">
      <text>
        <r>
          <rPr>
            <b/>
            <sz val="9"/>
            <rFont val="新細明體"/>
            <family val="1"/>
          </rPr>
          <t>主計室第四股:</t>
        </r>
        <r>
          <rPr>
            <sz val="9"/>
            <rFont val="新細明體"/>
            <family val="1"/>
          </rPr>
          <t xml:space="preserve">
</t>
        </r>
        <r>
          <rPr>
            <sz val="14"/>
            <rFont val="標楷體"/>
            <family val="4"/>
          </rPr>
          <t>清潔隊回收量列入環保單位回收</t>
        </r>
      </text>
    </comment>
  </commentList>
</comments>
</file>

<file path=xl/sharedStrings.xml><?xml version="1.0" encoding="utf-8"?>
<sst xmlns="http://schemas.openxmlformats.org/spreadsheetml/2006/main" count="139" uniqueCount="122">
  <si>
    <t/>
  </si>
  <si>
    <t>單位：公噸／日</t>
  </si>
  <si>
    <t>80年</t>
  </si>
  <si>
    <t>81年</t>
  </si>
  <si>
    <t>82年</t>
  </si>
  <si>
    <t>83年</t>
  </si>
  <si>
    <t>84年</t>
  </si>
  <si>
    <t>85年</t>
  </si>
  <si>
    <r>
      <t>88</t>
    </r>
    <r>
      <rPr>
        <sz val="9"/>
        <rFont val="細明體"/>
        <family val="3"/>
      </rPr>
      <t>年</t>
    </r>
  </si>
  <si>
    <r>
      <t>89</t>
    </r>
    <r>
      <rPr>
        <sz val="9"/>
        <rFont val="細明體"/>
        <family val="3"/>
      </rPr>
      <t>年</t>
    </r>
  </si>
  <si>
    <r>
      <t>90</t>
    </r>
    <r>
      <rPr>
        <sz val="9"/>
        <rFont val="細明體"/>
        <family val="3"/>
      </rPr>
      <t>年</t>
    </r>
  </si>
  <si>
    <r>
      <t>資料來源：本縣環保局</t>
    </r>
    <r>
      <rPr>
        <sz val="9"/>
        <rFont val="Times New Roman"/>
        <family val="1"/>
      </rPr>
      <t xml:space="preserve">  1132-01-01-2</t>
    </r>
    <r>
      <rPr>
        <sz val="9"/>
        <rFont val="新細明體"/>
        <family val="1"/>
      </rPr>
      <t>、行政院環保署統計室</t>
    </r>
  </si>
  <si>
    <r>
      <t>91</t>
    </r>
    <r>
      <rPr>
        <sz val="9"/>
        <rFont val="細明體"/>
        <family val="3"/>
      </rPr>
      <t>年</t>
    </r>
  </si>
  <si>
    <r>
      <t>92</t>
    </r>
    <r>
      <rPr>
        <sz val="9"/>
        <rFont val="細明體"/>
        <family val="3"/>
      </rPr>
      <t>年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</si>
  <si>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</si>
  <si>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</si>
  <si>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</si>
  <si>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</si>
  <si>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</si>
  <si>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</si>
  <si>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水肥清運處理</t>
    </r>
    <r>
      <rPr>
        <sz val="9"/>
        <rFont val="Times New Roman"/>
        <family val="1"/>
      </rPr>
      <t xml:space="preserve">  Collection  And  Disposal  of  Night  Solid</t>
    </r>
  </si>
  <si>
    <r>
      <t>水肥處理方式</t>
    </r>
    <r>
      <rPr>
        <sz val="9"/>
        <rFont val="Times New Roman"/>
        <family val="1"/>
      </rPr>
      <t xml:space="preserve">          </t>
    </r>
    <r>
      <rPr>
        <sz val="9"/>
        <rFont val="Times New Roman"/>
        <family val="1"/>
      </rPr>
      <t xml:space="preserve"> Disposal  Method</t>
    </r>
  </si>
  <si>
    <r>
      <t>表１０－２、垃圾水肥清運處理概況（共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1</t>
    </r>
    <r>
      <rPr>
        <sz val="16"/>
        <rFont val="華康中黑體"/>
        <family val="3"/>
      </rPr>
      <t>頁）</t>
    </r>
  </si>
  <si>
    <r>
      <t xml:space="preserve">平均每日垃圾清運量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含溝泥量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Daily Garbage Disposal
(Metric Ton)</t>
    </r>
  </si>
  <si>
    <r>
      <t>水肥處理廠
生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化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處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理
</t>
    </r>
    <r>
      <rPr>
        <sz val="9"/>
        <rFont val="Times New Roman"/>
        <family val="1"/>
      </rPr>
      <t>Biochemical Treatment</t>
    </r>
  </si>
  <si>
    <r>
      <t xml:space="preserve">堆肥
</t>
    </r>
    <r>
      <rPr>
        <sz val="9"/>
        <rFont val="Times New Roman"/>
        <family val="1"/>
      </rPr>
      <t>Composting</t>
    </r>
  </si>
  <si>
    <r>
      <t xml:space="preserve">未處理直接
出售或贈送
</t>
    </r>
    <r>
      <rPr>
        <sz val="9"/>
        <rFont val="Times New Roman"/>
        <family val="1"/>
      </rPr>
      <t>Sold
(Untreated)</t>
    </r>
  </si>
  <si>
    <r>
      <t xml:space="preserve">倒棄
</t>
    </r>
    <r>
      <rPr>
        <sz val="9"/>
        <rFont val="Times New Roman"/>
        <family val="1"/>
      </rPr>
      <t>Open
Dumping</t>
    </r>
  </si>
  <si>
    <r>
      <t xml:space="preserve">掩埋
</t>
    </r>
    <r>
      <rPr>
        <sz val="9"/>
        <rFont val="Times New Roman"/>
        <family val="1"/>
      </rPr>
      <t>Landfill</t>
    </r>
  </si>
  <si>
    <r>
      <t xml:space="preserve">處理量合計
</t>
    </r>
    <r>
      <rPr>
        <sz val="9"/>
        <rFont val="Times New Roman"/>
        <family val="1"/>
      </rPr>
      <t>Total</t>
    </r>
  </si>
  <si>
    <r>
      <t>93</t>
    </r>
    <r>
      <rPr>
        <sz val="9"/>
        <rFont val="細明體"/>
        <family val="3"/>
      </rPr>
      <t>年</t>
    </r>
  </si>
  <si>
    <r>
      <t>Table 10 - 2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Collection and Disposal of Municipal Solide Waste</t>
    </r>
  </si>
  <si>
    <r>
      <t>94</t>
    </r>
    <r>
      <rPr>
        <sz val="9"/>
        <rFont val="細明體"/>
        <family val="3"/>
      </rPr>
      <t>年</t>
    </r>
  </si>
  <si>
    <t>年底人口數</t>
  </si>
  <si>
    <r>
      <t>九十二年</t>
    </r>
    <r>
      <rPr>
        <sz val="9"/>
        <rFont val="Times New Roman"/>
        <family val="1"/>
      </rPr>
      <t xml:space="preserve"> 2003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</si>
  <si>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</si>
  <si>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</si>
  <si>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</si>
  <si>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</si>
  <si>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</si>
  <si>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</si>
  <si>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</si>
  <si>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</si>
  <si>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</si>
  <si>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</si>
  <si>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</si>
  <si>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</si>
  <si>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</si>
  <si>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t>表１０－２、垃圾清運處理概況（共2頁/第2頁）</t>
  </si>
  <si>
    <r>
      <t>Table 10 - 2</t>
    </r>
    <r>
      <rPr>
        <sz val="15"/>
        <rFont val="華康中黑體"/>
        <family val="3"/>
      </rPr>
      <t>、</t>
    </r>
    <r>
      <rPr>
        <sz val="15"/>
        <rFont val="Times New Roman"/>
        <family val="1"/>
      </rPr>
      <t>Collection and Disposal of Municipal Solid Waste(Cont.)</t>
    </r>
  </si>
  <si>
    <t>單位：公噸/日</t>
  </si>
  <si>
    <r>
      <t>Unit</t>
    </r>
    <r>
      <rPr>
        <sz val="9"/>
        <rFont val="華康中黑體"/>
        <family val="3"/>
      </rPr>
      <t>：</t>
    </r>
    <r>
      <rPr>
        <sz val="9"/>
        <rFont val="Times New Roman"/>
        <family val="1"/>
      </rPr>
      <t>Tonnes/Day</t>
    </r>
  </si>
  <si>
    <r>
      <t>垃圾清運處理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　　　</t>
    </r>
  </si>
  <si>
    <t>Garbage  Processing</t>
  </si>
  <si>
    <r>
      <t>每日垃圾
清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量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公噸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Daily Garbage Disposal (Metric Ton)</t>
    </r>
  </si>
  <si>
    <r>
      <t>垃圾產生運處理量　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公噸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日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　</t>
    </r>
  </si>
  <si>
    <r>
      <t>平均每人
每日垃圾
清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量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公斤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Amount of Garbag Cleaned and Transported per Capital per Day
(Kg)</t>
    </r>
  </si>
  <si>
    <r>
      <t>垃圾妥善
處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理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率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％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Disposal Rate of Garbag
(%)
</t>
    </r>
  </si>
  <si>
    <r>
      <t xml:space="preserve">資　源　回收率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％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Resource Recovery Rate
(%)
</t>
    </r>
  </si>
  <si>
    <r>
      <t xml:space="preserve">總計
</t>
    </r>
    <r>
      <rPr>
        <sz val="9"/>
        <rFont val="Times New Roman"/>
        <family val="1"/>
      </rPr>
      <t>Grand  Total</t>
    </r>
  </si>
  <si>
    <r>
      <t>按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清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單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位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或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回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收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管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道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分</t>
    </r>
    <r>
      <rPr>
        <sz val="9"/>
        <rFont val="Times New Roman"/>
        <family val="1"/>
      </rPr>
      <t xml:space="preserve">      By Collected Units</t>
    </r>
  </si>
  <si>
    <r>
      <t>按處理方式分</t>
    </r>
    <r>
      <rPr>
        <sz val="9"/>
        <rFont val="Times New Roman"/>
        <family val="1"/>
      </rPr>
      <t xml:space="preserve"> Disposal  Method</t>
    </r>
  </si>
  <si>
    <r>
      <t>垃圾清運量</t>
    </r>
    <r>
      <rPr>
        <sz val="9"/>
        <rFont val="Times New Roman"/>
        <family val="1"/>
      </rPr>
      <t xml:space="preserve">
Amount of Garbage Clearance</t>
    </r>
  </si>
  <si>
    <r>
      <t>資源回收量</t>
    </r>
    <r>
      <rPr>
        <sz val="9"/>
        <rFont val="Times New Roman"/>
        <family val="1"/>
      </rPr>
      <t xml:space="preserve">
Amount of Garbage Recycled</t>
    </r>
  </si>
  <si>
    <r>
      <t xml:space="preserve">其他
</t>
    </r>
    <r>
      <rPr>
        <sz val="9"/>
        <rFont val="Times New Roman"/>
        <family val="1"/>
      </rPr>
      <t>Others</t>
    </r>
  </si>
  <si>
    <r>
      <t xml:space="preserve">計
</t>
    </r>
    <r>
      <rPr>
        <sz val="9"/>
        <rFont val="Times New Roman"/>
        <family val="1"/>
      </rPr>
      <t>Total</t>
    </r>
  </si>
  <si>
    <r>
      <t xml:space="preserve">環保單位
自行清運
</t>
    </r>
    <r>
      <rPr>
        <sz val="9"/>
        <rFont val="Times New Roman"/>
        <family val="1"/>
      </rPr>
      <t>Environ-mental Protection Agencies</t>
    </r>
  </si>
  <si>
    <r>
      <t>公私場所
自行或委
託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清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運
</t>
    </r>
    <r>
      <rPr>
        <sz val="9"/>
        <rFont val="Times New Roman"/>
        <family val="1"/>
      </rPr>
      <t>Other Locations</t>
    </r>
  </si>
  <si>
    <r>
      <t xml:space="preserve">環保單
位回收
</t>
    </r>
    <r>
      <rPr>
        <sz val="9"/>
        <rFont val="Times New Roman"/>
        <family val="1"/>
      </rPr>
      <t>Environ-mental Protection Authority</t>
    </r>
  </si>
  <si>
    <r>
      <t xml:space="preserve">社區學校機
關團體回收
</t>
    </r>
    <r>
      <rPr>
        <sz val="9"/>
        <rFont val="Times New Roman"/>
        <family val="1"/>
      </rPr>
      <t>Communities Schools and Organizations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</si>
  <si>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</si>
  <si>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</si>
  <si>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九十三年</t>
    </r>
    <r>
      <rPr>
        <sz val="9"/>
        <rFont val="Times New Roman"/>
        <family val="1"/>
      </rPr>
      <t xml:space="preserve"> 2004</t>
    </r>
  </si>
  <si>
    <r>
      <t xml:space="preserve">九十四年 </t>
    </r>
    <r>
      <rPr>
        <sz val="9"/>
        <rFont val="Times New Roman"/>
        <family val="1"/>
      </rPr>
      <t>2005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</si>
  <si>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Environmental Protection Bureau 1135-01-03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1135-01-02</t>
    </r>
  </si>
  <si>
    <r>
      <t xml:space="preserve">堆肥
</t>
    </r>
    <r>
      <rPr>
        <sz val="9"/>
        <rFont val="Times New Roman"/>
        <family val="1"/>
      </rPr>
      <t>Composting</t>
    </r>
  </si>
  <si>
    <t>期末清運區戶籍人口數</t>
  </si>
  <si>
    <r>
      <t>九十六年</t>
    </r>
    <r>
      <rPr>
        <sz val="9"/>
        <rFont val="Times New Roman"/>
        <family val="1"/>
      </rPr>
      <t xml:space="preserve">  2007</t>
    </r>
  </si>
  <si>
    <r>
      <t>九十五年</t>
    </r>
    <r>
      <rPr>
        <sz val="9"/>
        <rFont val="Times New Roman"/>
        <family val="1"/>
      </rPr>
      <t xml:space="preserve">  2006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</si>
  <si>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Year</t>
    </r>
  </si>
  <si>
    <r>
      <t xml:space="preserve">焚化爐焚化
</t>
    </r>
    <r>
      <rPr>
        <sz val="9"/>
        <rFont val="Times New Roman"/>
        <family val="1"/>
      </rPr>
      <t>Incineration</t>
    </r>
  </si>
  <si>
    <r>
      <t xml:space="preserve">其他
</t>
    </r>
    <r>
      <rPr>
        <sz val="9"/>
        <rFont val="Times New Roman"/>
        <family val="1"/>
      </rPr>
      <t>Others</t>
    </r>
  </si>
  <si>
    <r>
      <t>年底人口數</t>
    </r>
    <r>
      <rPr>
        <sz val="9"/>
        <rFont val="Times New Roman"/>
        <family val="1"/>
      </rPr>
      <t>/1</t>
    </r>
    <r>
      <rPr>
        <sz val="9"/>
        <rFont val="Times New Roman"/>
        <family val="1"/>
      </rPr>
      <t>0</t>
    </r>
    <r>
      <rPr>
        <sz val="9"/>
        <rFont val="Times New Roman"/>
        <family val="1"/>
      </rPr>
      <t>000</t>
    </r>
  </si>
  <si>
    <r>
      <t>86</t>
    </r>
    <r>
      <rPr>
        <sz val="9"/>
        <rFont val="細明體"/>
        <family val="3"/>
      </rPr>
      <t>年</t>
    </r>
  </si>
  <si>
    <r>
      <t>87</t>
    </r>
    <r>
      <rPr>
        <sz val="9"/>
        <rFont val="細明體"/>
        <family val="3"/>
      </rPr>
      <t>年</t>
    </r>
  </si>
  <si>
    <r>
      <t xml:space="preserve">衛生
掩埋
</t>
    </r>
    <r>
      <rPr>
        <sz val="9"/>
        <rFont val="Times New Roman"/>
        <family val="1"/>
      </rPr>
      <t>Sanitary</t>
    </r>
  </si>
  <si>
    <r>
      <t xml:space="preserve">一般
掩埋
</t>
    </r>
    <r>
      <rPr>
        <sz val="9"/>
        <rFont val="Times New Roman"/>
        <family val="1"/>
      </rPr>
      <t>Landfill</t>
    </r>
  </si>
  <si>
    <r>
      <t>垃圾清運處理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 </t>
    </r>
    <r>
      <rPr>
        <sz val="9"/>
        <rFont val="Times New Roman"/>
        <family val="1"/>
      </rPr>
      <t xml:space="preserve"> Garbage  Processing</t>
    </r>
  </si>
  <si>
    <r>
      <t xml:space="preserve">                                                            </t>
    </r>
    <r>
      <rPr>
        <sz val="9"/>
        <rFont val="華康中黑體"/>
        <family val="3"/>
      </rPr>
      <t>垃圾清運處理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                                    </t>
    </r>
    <r>
      <rPr>
        <sz val="9"/>
        <rFont val="Times New Roman"/>
        <family val="1"/>
      </rPr>
      <t xml:space="preserve"> Garbage  Processing</t>
    </r>
  </si>
  <si>
    <r>
      <t>垃圾產生運處理量</t>
    </r>
    <r>
      <rPr>
        <sz val="9"/>
        <rFont val="Times New Roman"/>
        <family val="1"/>
      </rPr>
      <t xml:space="preserve">                                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公噸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日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　</t>
    </r>
  </si>
  <si>
    <r>
      <t>按清運單位或回收管道分</t>
    </r>
    <r>
      <rPr>
        <sz val="9"/>
        <rFont val="Times New Roman"/>
        <family val="1"/>
      </rPr>
      <t xml:space="preserve">                   By Collected Units</t>
    </r>
  </si>
  <si>
    <r>
      <t>垃圾處理方法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</t>
    </r>
    <r>
      <rPr>
        <sz val="9"/>
        <rFont val="Times New Roman"/>
        <family val="1"/>
      </rPr>
      <t>Disposal  Method</t>
    </r>
  </si>
  <si>
    <r>
      <t>平</t>
    </r>
    <r>
      <rPr>
        <sz val="9"/>
        <rFont val="華康中黑體"/>
        <family val="3"/>
      </rPr>
      <t>均</t>
    </r>
    <r>
      <rPr>
        <sz val="9"/>
        <rFont val="華康中黑體"/>
        <family val="3"/>
      </rPr>
      <t>每</t>
    </r>
    <r>
      <rPr>
        <sz val="9"/>
        <rFont val="華康中黑體"/>
        <family val="3"/>
      </rPr>
      <t xml:space="preserve">日水肥清運量
</t>
    </r>
    <r>
      <rPr>
        <sz val="9"/>
        <rFont val="Times New Roman"/>
        <family val="1"/>
      </rPr>
      <t>Amount of Collect Per Day</t>
    </r>
  </si>
  <si>
    <r>
      <t>廚餘回收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Garbage Food Wastes</t>
    </r>
  </si>
  <si>
    <r>
      <t xml:space="preserve">養豬
</t>
    </r>
    <r>
      <rPr>
        <sz val="9"/>
        <rFont val="Times New Roman"/>
        <family val="1"/>
      </rPr>
      <t>Pig Feed</t>
    </r>
  </si>
  <si>
    <r>
      <t>其他廚餘再利用方式</t>
    </r>
    <r>
      <rPr>
        <sz val="8.5"/>
        <rFont val="Times New Roman"/>
        <family val="1"/>
      </rPr>
      <t>Other Garbage Food Wastes Recycled</t>
    </r>
  </si>
  <si>
    <r>
      <t xml:space="preserve">堆肥
</t>
    </r>
    <r>
      <rPr>
        <sz val="9"/>
        <rFont val="Times New Roman"/>
        <family val="1"/>
      </rPr>
      <t>Compost</t>
    </r>
  </si>
  <si>
    <r>
      <t xml:space="preserve">環保單
位委託
清運
</t>
    </r>
    <r>
      <rPr>
        <sz val="9"/>
        <rFont val="Times New Roman"/>
        <family val="1"/>
      </rPr>
      <t>Entrust by EPA's</t>
    </r>
  </si>
  <si>
    <r>
      <t xml:space="preserve">資　源　回收率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％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Resource Recovery Rate
(%)
</t>
    </r>
  </si>
  <si>
    <r>
      <t>垃圾妥善處理率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％</t>
    </r>
    <r>
      <rPr>
        <sz val="9"/>
        <rFont val="Times New Roman"/>
        <family val="1"/>
      </rPr>
      <t xml:space="preserve">)
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Disposal Rate of Garbag
(%)
</t>
    </r>
  </si>
  <si>
    <t>Garbage  Production   (Tonnes/Day)</t>
  </si>
  <si>
    <r>
      <t>每日垃圾
清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量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公噸</t>
    </r>
    <r>
      <rPr>
        <sz val="9"/>
        <rFont val="Times New Roman"/>
        <family val="1"/>
      </rPr>
      <t>)
Daily Garbage Disposal (Tonnes)</t>
    </r>
  </si>
  <si>
    <r>
      <t>廚餘回收量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Garbage Food Wastes</t>
    </r>
  </si>
  <si>
    <r>
      <t xml:space="preserve">環保單
位回收
</t>
    </r>
    <r>
      <rPr>
        <sz val="8"/>
        <rFont val="Times New Roman"/>
        <family val="1"/>
      </rPr>
      <t>Environ-mental Protection Authority</t>
    </r>
  </si>
  <si>
    <r>
      <t>公私場所自行或委託清</t>
    </r>
    <r>
      <rPr>
        <sz val="8.5"/>
        <rFont val="Times New Roman"/>
        <family val="1"/>
      </rPr>
      <t xml:space="preserve">  </t>
    </r>
    <r>
      <rPr>
        <sz val="8.5"/>
        <rFont val="華康中黑體"/>
        <family val="3"/>
      </rPr>
      <t xml:space="preserve">運
</t>
    </r>
    <r>
      <rPr>
        <sz val="8.5"/>
        <rFont val="Times New Roman"/>
        <family val="1"/>
      </rPr>
      <t>Other Loca-tions</t>
    </r>
  </si>
  <si>
    <r>
      <t xml:space="preserve">社區學校機關團體回收
</t>
    </r>
    <r>
      <rPr>
        <sz val="9"/>
        <rFont val="Times New Roman"/>
        <family val="1"/>
      </rPr>
      <t>Communities Schools and Organization</t>
    </r>
  </si>
  <si>
    <r>
      <t xml:space="preserve">資源
回收
</t>
    </r>
    <r>
      <rPr>
        <sz val="9"/>
        <rFont val="Times New Roman"/>
        <family val="1"/>
      </rPr>
      <t>Garbage Recycled</t>
    </r>
  </si>
  <si>
    <r>
      <t xml:space="preserve">其他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含打包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Others</t>
    </r>
  </si>
  <si>
    <r>
      <t xml:space="preserve">焚化
</t>
    </r>
    <r>
      <rPr>
        <sz val="9"/>
        <rFont val="Times New Roman"/>
        <family val="1"/>
      </rPr>
      <t>Incineration</t>
    </r>
  </si>
  <si>
    <r>
      <t xml:space="preserve">巨大垃圾回收
再利用
</t>
    </r>
    <r>
      <rPr>
        <sz val="9"/>
        <rFont val="Times New Roman"/>
        <family val="1"/>
      </rPr>
      <t>Volume of bulk wastes recycling and reuse</t>
    </r>
  </si>
  <si>
    <r>
      <t xml:space="preserve">年度別及鄉鎮市別
</t>
    </r>
    <r>
      <rPr>
        <sz val="9"/>
        <rFont val="Times New Roman"/>
        <family val="1"/>
      </rPr>
      <t>Year &amp; District</t>
    </r>
  </si>
  <si>
    <t>資料來源：本縣環保局1135-01-03、1135-01-02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</si>
  <si>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Environmental Protection Bureau</t>
    </r>
    <r>
      <rPr>
        <sz val="9"/>
        <rFont val="Times New Roman"/>
        <family val="1"/>
      </rPr>
      <t xml:space="preserve"> 1132-01-01-2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Statistice Office, Environmental Protection Administration.</t>
    </r>
  </si>
  <si>
    <r>
      <t>九十七年</t>
    </r>
    <r>
      <rPr>
        <sz val="9"/>
        <rFont val="Times New Roman"/>
        <family val="1"/>
      </rPr>
      <t xml:space="preserve">  2008</t>
    </r>
  </si>
  <si>
    <r>
      <t>九十九年</t>
    </r>
    <r>
      <rPr>
        <sz val="9"/>
        <rFont val="Times New Roman"/>
        <family val="1"/>
      </rPr>
      <t xml:space="preserve">  2010</t>
    </r>
  </si>
  <si>
    <r>
      <t>九十八年</t>
    </r>
    <r>
      <rPr>
        <sz val="9"/>
        <rFont val="Times New Roman"/>
        <family val="1"/>
      </rPr>
      <t xml:space="preserve">  2009</t>
    </r>
  </si>
  <si>
    <r>
      <t xml:space="preserve">環保單位
委託清運
</t>
    </r>
    <r>
      <rPr>
        <sz val="9"/>
        <rFont val="Times New Roman"/>
        <family val="1"/>
      </rPr>
      <t>Entrust by EPA's</t>
    </r>
  </si>
  <si>
    <r>
      <t>一○○年</t>
    </r>
    <r>
      <rPr>
        <sz val="9"/>
        <rFont val="Times New Roman"/>
        <family val="1"/>
      </rPr>
      <t xml:space="preserve">  2011</t>
    </r>
  </si>
  <si>
    <r>
      <t>環境保護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326</t>
    </r>
  </si>
  <si>
    <r>
      <t>環境保護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327</t>
    </r>
  </si>
  <si>
    <r>
      <t>環境保護</t>
    </r>
    <r>
      <rPr>
        <sz val="9"/>
        <rFont val="Times New Roman"/>
        <family val="1"/>
      </rPr>
      <t xml:space="preserve">  328</t>
    </r>
  </si>
  <si>
    <r>
      <t>環境保護</t>
    </r>
    <r>
      <rPr>
        <sz val="9"/>
        <rFont val="Times New Roman"/>
        <family val="1"/>
      </rPr>
      <t xml:space="preserve">  329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</si>
</sst>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#,##0.0_);[Red]\(#,##0.0\)"/>
    <numFmt numFmtId="186" formatCode="#,##0_);[Red]\(#,##0\)"/>
    <numFmt numFmtId="187" formatCode="#,##0.0;[Red]\-#,##0.0"/>
    <numFmt numFmtId="188" formatCode="_-* #,##0;\-* #,##0;_-* &quot;-&quot;_-;_-@_-"/>
    <numFmt numFmtId="189" formatCode="_-* #,##0.00;\-* #,##0.00;_-* &quot;-&quot;_-;_-@_-"/>
    <numFmt numFmtId="190" formatCode="_-* #,##0.0;\-* #,##0.0;_-* &quot;-&quot;_-;_-@_-"/>
    <numFmt numFmtId="191" formatCode="_-* #,##0.0\ ;\-* #,##0.0\ ;_-* &quot;-&quot;\ ;_-@\ "/>
    <numFmt numFmtId="192" formatCode="#,##0.00;#,##0.00;_-* &quot;-&quot;_-;_-@_-"/>
    <numFmt numFmtId="193" formatCode="#,##0;#,##0;_-* &quot;-&quot;_-;_-@_-"/>
    <numFmt numFmtId="194" formatCode="#,##0.000;#,##0.000;_-* &quot;-&quot;_-;_-@_-"/>
    <numFmt numFmtId="195" formatCode="#,##0.000"/>
    <numFmt numFmtId="196" formatCode="0.00_ "/>
    <numFmt numFmtId="197" formatCode="_-* #,##0.000_-;\-* #,##0.000_-;_-* &quot;-&quot;???_-;_-@_-"/>
    <numFmt numFmtId="198" formatCode="_-* #,##0_-;\-* #,##0_-;_-* &quot;-&quot;??_-;_-@_-"/>
    <numFmt numFmtId="199" formatCode="#,##0_ "/>
    <numFmt numFmtId="200" formatCode="0.000"/>
    <numFmt numFmtId="201" formatCode="#,##0.000000_);\(#,##0.000000\)"/>
    <numFmt numFmtId="202" formatCode="#,##0.0000_ "/>
    <numFmt numFmtId="203" formatCode="#,##0.0000"/>
    <numFmt numFmtId="204" formatCode="0.0_ "/>
    <numFmt numFmtId="205" formatCode="[$-404]AM/PM\ hh:mm:ss"/>
    <numFmt numFmtId="206" formatCode="#,##0.0;#,##0.0;_-* &quot;-&quot;_-;_-@_-"/>
    <numFmt numFmtId="207" formatCode="#,##0.0000;#,##0.0000;_-* &quot;-&quot;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 "/>
    <numFmt numFmtId="212" formatCode="#,##0.000_ "/>
    <numFmt numFmtId="213" formatCode="#,##0.000000000000_ "/>
    <numFmt numFmtId="214" formatCode="#,##0.00000000000_ "/>
    <numFmt numFmtId="215" formatCode="#,##0.0000000000_ "/>
    <numFmt numFmtId="216" formatCode="#,##0.000000000_ "/>
    <numFmt numFmtId="217" formatCode="#,##0.00000000_ "/>
    <numFmt numFmtId="218" formatCode="#,##0.0000000_ "/>
    <numFmt numFmtId="219" formatCode="#,##0.000000_ "/>
    <numFmt numFmtId="220" formatCode="#,##0.00000_ "/>
    <numFmt numFmtId="221" formatCode="#,##0.0"/>
    <numFmt numFmtId="222" formatCode="_(* #,##0.0_);_(* \(#,##0.0\);_(* &quot;-&quot;_);_(@_)"/>
    <numFmt numFmtId="223" formatCode="_(* #,##0.00_);_(* \(#,##0.00\);_(* &quot;-&quot;_);_(@_)"/>
    <numFmt numFmtId="224" formatCode="_(* #,##0.000_);_(* \(#,##0.000\);_(* &quot;-&quot;_);_(@_)"/>
  </numFmts>
  <fonts count="26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b/>
      <sz val="16"/>
      <color indexed="10"/>
      <name val="標楷體"/>
      <family val="4"/>
    </font>
    <font>
      <b/>
      <sz val="9"/>
      <name val="新細明體"/>
      <family val="1"/>
    </font>
    <font>
      <sz val="14"/>
      <name val="標楷體"/>
      <family val="4"/>
    </font>
    <font>
      <sz val="16"/>
      <name val="Times New Roman"/>
      <family val="1"/>
    </font>
    <font>
      <sz val="12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細明體"/>
      <family val="3"/>
    </font>
    <font>
      <sz val="15"/>
      <name val="Times New Roman"/>
      <family val="1"/>
    </font>
    <font>
      <sz val="15"/>
      <name val="華康中黑體"/>
      <family val="3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8.5"/>
      <name val="華康中黑體"/>
      <family val="3"/>
    </font>
    <font>
      <u val="single"/>
      <sz val="12"/>
      <color indexed="18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 quotePrefix="1">
      <alignment vertical="center"/>
    </xf>
    <xf numFmtId="3" fontId="6" fillId="0" borderId="1" xfId="0" applyNumberFormat="1" applyFont="1" applyBorder="1" applyAlignment="1" quotePrefix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3" fontId="7" fillId="0" borderId="0" xfId="0" applyNumberFormat="1" applyFont="1" applyAlignment="1" quotePrefix="1">
      <alignment horizontal="lef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191" fontId="0" fillId="0" borderId="5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94" fontId="0" fillId="0" borderId="0" xfId="0" applyNumberFormat="1" applyAlignment="1">
      <alignment vertical="center"/>
    </xf>
    <xf numFmtId="200" fontId="0" fillId="0" borderId="0" xfId="0" applyNumberFormat="1" applyBorder="1" applyAlignment="1">
      <alignment vertical="center"/>
    </xf>
    <xf numFmtId="194" fontId="0" fillId="0" borderId="0" xfId="0" applyNumberFormat="1" applyFill="1" applyAlignment="1">
      <alignment vertical="center"/>
    </xf>
    <xf numFmtId="20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94" fontId="0" fillId="0" borderId="4" xfId="0" applyNumberFormat="1" applyBorder="1" applyAlignment="1">
      <alignment vertical="center"/>
    </xf>
    <xf numFmtId="200" fontId="0" fillId="0" borderId="4" xfId="0" applyNumberFormat="1" applyBorder="1" applyAlignment="1">
      <alignment vertical="center"/>
    </xf>
    <xf numFmtId="194" fontId="0" fillId="0" borderId="4" xfId="0" applyNumberFormat="1" applyFill="1" applyBorder="1" applyAlignment="1">
      <alignment vertical="center"/>
    </xf>
    <xf numFmtId="192" fontId="0" fillId="0" borderId="4" xfId="0" applyNumberForma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quotePrefix="1">
      <alignment horizontal="left" vertical="center"/>
    </xf>
    <xf numFmtId="49" fontId="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3" fontId="8" fillId="0" borderId="0" xfId="0" applyNumberFormat="1" applyFont="1" applyAlignment="1">
      <alignment vertical="center"/>
    </xf>
    <xf numFmtId="20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0" fillId="0" borderId="4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81" fontId="20" fillId="0" borderId="0" xfId="16" applyFont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24" fontId="20" fillId="0" borderId="0" xfId="16" applyNumberFormat="1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24" fontId="20" fillId="0" borderId="0" xfId="0" applyNumberFormat="1" applyFont="1" applyAlignment="1">
      <alignment vertical="center"/>
    </xf>
    <xf numFmtId="224" fontId="20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horizontal="center" vertical="center"/>
    </xf>
    <xf numFmtId="3" fontId="6" fillId="0" borderId="12" xfId="0" applyNumberFormat="1" applyFont="1" applyBorder="1" applyAlignment="1" quotePrefix="1">
      <alignment horizontal="center" vertical="center"/>
    </xf>
    <xf numFmtId="3" fontId="6" fillId="0" borderId="7" xfId="0" applyNumberFormat="1" applyFont="1" applyBorder="1" applyAlignment="1" quotePrefix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zoomScaleSheetLayoutView="100" workbookViewId="0" topLeftCell="A1">
      <selection activeCell="G2" sqref="G2:P2"/>
    </sheetView>
  </sheetViews>
  <sheetFormatPr defaultColWidth="9.33203125" defaultRowHeight="19.5" customHeight="1"/>
  <cols>
    <col min="1" max="1" width="27.16015625" style="3" customWidth="1"/>
    <col min="2" max="2" width="24.83203125" style="3" customWidth="1"/>
    <col min="3" max="3" width="14.5" style="3" customWidth="1"/>
    <col min="4" max="4" width="11.66015625" style="3" customWidth="1"/>
    <col min="5" max="5" width="13.5" style="3" customWidth="1"/>
    <col min="6" max="6" width="8.33203125" style="3" customWidth="1"/>
    <col min="7" max="7" width="10.16015625" style="3" customWidth="1"/>
    <col min="8" max="8" width="13.16015625" style="3" customWidth="1"/>
    <col min="9" max="9" width="13" style="3" customWidth="1"/>
    <col min="10" max="10" width="8.33203125" style="3" customWidth="1"/>
    <col min="11" max="11" width="7.5" style="3" customWidth="1"/>
    <col min="12" max="12" width="11" style="3" customWidth="1"/>
    <col min="13" max="13" width="8" style="3" customWidth="1"/>
    <col min="14" max="14" width="11.33203125" style="3" customWidth="1"/>
    <col min="15" max="15" width="9.83203125" style="3" customWidth="1"/>
    <col min="16" max="16" width="7.5" style="3" customWidth="1"/>
    <col min="17" max="16384" width="14.33203125" style="3" customWidth="1"/>
  </cols>
  <sheetData>
    <row r="1" spans="1:16" s="1" customFormat="1" ht="18" customHeight="1">
      <c r="A1" s="28" t="s">
        <v>118</v>
      </c>
      <c r="O1" s="113" t="s">
        <v>119</v>
      </c>
      <c r="P1" s="113"/>
    </row>
    <row r="2" spans="1:16" s="2" customFormat="1" ht="22.5" customHeight="1">
      <c r="A2" s="117" t="s">
        <v>22</v>
      </c>
      <c r="B2" s="117"/>
      <c r="C2" s="117"/>
      <c r="D2" s="117"/>
      <c r="E2" s="117"/>
      <c r="F2" s="117"/>
      <c r="G2" s="70" t="s">
        <v>31</v>
      </c>
      <c r="H2" s="70"/>
      <c r="I2" s="70"/>
      <c r="J2" s="70"/>
      <c r="K2" s="70"/>
      <c r="L2" s="70"/>
      <c r="M2" s="70"/>
      <c r="N2" s="70"/>
      <c r="O2" s="70"/>
      <c r="P2" s="70"/>
    </row>
    <row r="3" ht="11.25" customHeight="1"/>
    <row r="4" spans="1:7" ht="12.75" customHeight="1" hidden="1" thickBot="1">
      <c r="A4" s="43" t="s">
        <v>1</v>
      </c>
      <c r="G4" s="5" t="s">
        <v>0</v>
      </c>
    </row>
    <row r="5" spans="1:17" s="15" customFormat="1" ht="36" customHeight="1" hidden="1">
      <c r="A5" s="67" t="s">
        <v>79</v>
      </c>
      <c r="B5" s="73" t="s">
        <v>87</v>
      </c>
      <c r="C5" s="64"/>
      <c r="D5" s="64"/>
      <c r="E5" s="64"/>
      <c r="F5" s="64"/>
      <c r="G5" s="64"/>
      <c r="H5" s="64"/>
      <c r="I5" s="64"/>
      <c r="J5" s="65"/>
      <c r="K5" s="71" t="s">
        <v>20</v>
      </c>
      <c r="L5" s="72"/>
      <c r="M5" s="72"/>
      <c r="N5" s="72"/>
      <c r="O5" s="72"/>
      <c r="P5" s="72"/>
      <c r="Q5" s="41"/>
    </row>
    <row r="6" spans="1:17" s="15" customFormat="1" ht="36" customHeight="1" hidden="1">
      <c r="A6" s="84"/>
      <c r="B6" s="74" t="s">
        <v>23</v>
      </c>
      <c r="C6" s="77" t="s">
        <v>91</v>
      </c>
      <c r="D6" s="78"/>
      <c r="E6" s="78"/>
      <c r="F6" s="78"/>
      <c r="G6" s="78"/>
      <c r="H6" s="78"/>
      <c r="I6" s="78"/>
      <c r="J6" s="79"/>
      <c r="K6" s="74" t="s">
        <v>92</v>
      </c>
      <c r="L6" s="77" t="s">
        <v>21</v>
      </c>
      <c r="M6" s="78"/>
      <c r="N6" s="78"/>
      <c r="O6" s="78"/>
      <c r="P6" s="78"/>
      <c r="Q6" s="41"/>
    </row>
    <row r="7" spans="1:17" s="15" customFormat="1" ht="36" customHeight="1" hidden="1">
      <c r="A7" s="84"/>
      <c r="B7" s="68"/>
      <c r="C7" s="91" t="s">
        <v>29</v>
      </c>
      <c r="D7" s="88"/>
      <c r="E7" s="91" t="s">
        <v>28</v>
      </c>
      <c r="F7" s="88"/>
      <c r="G7" s="87" t="s">
        <v>25</v>
      </c>
      <c r="H7" s="88"/>
      <c r="I7" s="74" t="s">
        <v>80</v>
      </c>
      <c r="J7" s="88" t="s">
        <v>81</v>
      </c>
      <c r="K7" s="69"/>
      <c r="L7" s="74" t="s">
        <v>24</v>
      </c>
      <c r="M7" s="91" t="s">
        <v>26</v>
      </c>
      <c r="N7" s="88"/>
      <c r="O7" s="74" t="s">
        <v>27</v>
      </c>
      <c r="P7" s="91" t="s">
        <v>81</v>
      </c>
      <c r="Q7" s="41"/>
    </row>
    <row r="8" spans="1:17" s="15" customFormat="1" ht="36" customHeight="1" hidden="1">
      <c r="A8" s="90"/>
      <c r="B8" s="75"/>
      <c r="C8" s="92"/>
      <c r="D8" s="90"/>
      <c r="E8" s="92"/>
      <c r="F8" s="90"/>
      <c r="G8" s="89"/>
      <c r="H8" s="90"/>
      <c r="I8" s="75"/>
      <c r="J8" s="90"/>
      <c r="K8" s="66"/>
      <c r="L8" s="66"/>
      <c r="M8" s="92"/>
      <c r="N8" s="90"/>
      <c r="O8" s="66"/>
      <c r="P8" s="76"/>
      <c r="Q8" s="41"/>
    </row>
    <row r="9" spans="1:17" ht="20.25" customHeight="1" hidden="1">
      <c r="A9" s="33" t="s">
        <v>14</v>
      </c>
      <c r="B9" s="16">
        <v>411</v>
      </c>
      <c r="C9" s="17">
        <f aca="true" t="shared" si="0" ref="C9:C14">SUM(E9:J9)</f>
        <v>411</v>
      </c>
      <c r="D9" s="17"/>
      <c r="E9" s="17">
        <v>411</v>
      </c>
      <c r="F9" s="17"/>
      <c r="G9" s="18">
        <v>0</v>
      </c>
      <c r="H9" s="18"/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/>
      <c r="O9" s="18">
        <v>0</v>
      </c>
      <c r="P9" s="18">
        <v>0</v>
      </c>
      <c r="Q9" s="4"/>
    </row>
    <row r="10" spans="1:17" ht="20.25" customHeight="1" hidden="1">
      <c r="A10" s="33" t="s">
        <v>15</v>
      </c>
      <c r="B10" s="16">
        <v>513</v>
      </c>
      <c r="C10" s="17">
        <f t="shared" si="0"/>
        <v>513</v>
      </c>
      <c r="D10" s="17"/>
      <c r="E10" s="17">
        <v>513</v>
      </c>
      <c r="F10" s="17"/>
      <c r="G10" s="18">
        <v>0</v>
      </c>
      <c r="H10" s="18"/>
      <c r="I10" s="18">
        <v>0</v>
      </c>
      <c r="J10" s="18">
        <v>0</v>
      </c>
      <c r="K10" s="18">
        <v>24</v>
      </c>
      <c r="L10" s="18">
        <v>0</v>
      </c>
      <c r="M10" s="18">
        <v>0</v>
      </c>
      <c r="N10" s="18"/>
      <c r="O10" s="18">
        <v>24</v>
      </c>
      <c r="P10" s="18">
        <v>0</v>
      </c>
      <c r="Q10" s="4"/>
    </row>
    <row r="11" spans="1:17" ht="20.25" customHeight="1" hidden="1">
      <c r="A11" s="33" t="s">
        <v>16</v>
      </c>
      <c r="B11" s="16">
        <v>522.5</v>
      </c>
      <c r="C11" s="17">
        <f t="shared" si="0"/>
        <v>527.5</v>
      </c>
      <c r="D11" s="17"/>
      <c r="E11" s="17">
        <v>522</v>
      </c>
      <c r="F11" s="17"/>
      <c r="G11" s="18">
        <v>0</v>
      </c>
      <c r="H11" s="18"/>
      <c r="I11" s="18">
        <v>0</v>
      </c>
      <c r="J11" s="19">
        <v>5.5</v>
      </c>
      <c r="K11" s="18">
        <v>26</v>
      </c>
      <c r="L11" s="18">
        <v>0</v>
      </c>
      <c r="M11" s="18">
        <v>8</v>
      </c>
      <c r="N11" s="18"/>
      <c r="O11" s="18">
        <v>18</v>
      </c>
      <c r="P11" s="18">
        <v>0</v>
      </c>
      <c r="Q11" s="4"/>
    </row>
    <row r="12" spans="1:17" ht="20.25" customHeight="1" hidden="1">
      <c r="A12" s="33" t="s">
        <v>17</v>
      </c>
      <c r="B12" s="16">
        <v>510.8</v>
      </c>
      <c r="C12" s="81">
        <f t="shared" si="0"/>
        <v>533.8</v>
      </c>
      <c r="D12" s="81"/>
      <c r="E12" s="81">
        <v>532.8</v>
      </c>
      <c r="F12" s="81"/>
      <c r="G12" s="81">
        <v>0</v>
      </c>
      <c r="H12" s="81"/>
      <c r="I12" s="55">
        <v>0</v>
      </c>
      <c r="J12" s="19">
        <v>1</v>
      </c>
      <c r="K12" s="18">
        <v>28</v>
      </c>
      <c r="L12" s="18">
        <v>18</v>
      </c>
      <c r="M12" s="81">
        <v>0</v>
      </c>
      <c r="N12" s="81"/>
      <c r="O12" s="18">
        <v>0</v>
      </c>
      <c r="P12" s="18">
        <v>10</v>
      </c>
      <c r="Q12" s="4"/>
    </row>
    <row r="13" spans="1:17" ht="20.25" customHeight="1" hidden="1">
      <c r="A13" s="33" t="s">
        <v>18</v>
      </c>
      <c r="B13" s="17">
        <v>506.6</v>
      </c>
      <c r="C13" s="81">
        <f t="shared" si="0"/>
        <v>526.6</v>
      </c>
      <c r="D13" s="81"/>
      <c r="E13" s="81">
        <v>526.6</v>
      </c>
      <c r="F13" s="81"/>
      <c r="G13" s="81">
        <v>0</v>
      </c>
      <c r="H13" s="81"/>
      <c r="I13" s="55">
        <v>0</v>
      </c>
      <c r="J13" s="17">
        <v>0</v>
      </c>
      <c r="K13" s="17">
        <v>21.4</v>
      </c>
      <c r="L13" s="18">
        <v>0</v>
      </c>
      <c r="M13" s="81">
        <v>5</v>
      </c>
      <c r="N13" s="81"/>
      <c r="O13" s="17">
        <v>16.4</v>
      </c>
      <c r="P13" s="17">
        <v>0</v>
      </c>
      <c r="Q13" s="4"/>
    </row>
    <row r="14" spans="1:17" ht="20.25" customHeight="1" hidden="1">
      <c r="A14" s="33" t="s">
        <v>19</v>
      </c>
      <c r="B14" s="18">
        <v>442</v>
      </c>
      <c r="C14" s="81">
        <f t="shared" si="0"/>
        <v>445</v>
      </c>
      <c r="D14" s="81"/>
      <c r="E14" s="81">
        <v>434</v>
      </c>
      <c r="F14" s="81"/>
      <c r="G14" s="81">
        <v>0</v>
      </c>
      <c r="H14" s="81"/>
      <c r="I14" s="55">
        <v>0</v>
      </c>
      <c r="J14" s="18">
        <v>11</v>
      </c>
      <c r="K14" s="18">
        <v>17</v>
      </c>
      <c r="L14" s="18">
        <v>0</v>
      </c>
      <c r="M14" s="81">
        <v>2.5</v>
      </c>
      <c r="N14" s="81"/>
      <c r="O14" s="18">
        <v>14.5</v>
      </c>
      <c r="P14" s="18">
        <v>0</v>
      </c>
      <c r="Q14" s="4"/>
    </row>
    <row r="15" spans="1:17" ht="20.25" customHeight="1" hidden="1">
      <c r="A15" s="33"/>
      <c r="B15" s="18"/>
      <c r="C15" s="55"/>
      <c r="D15" s="55"/>
      <c r="E15" s="55"/>
      <c r="F15" s="55"/>
      <c r="G15" s="55"/>
      <c r="H15" s="55"/>
      <c r="I15" s="55"/>
      <c r="J15" s="18"/>
      <c r="K15" s="18"/>
      <c r="L15" s="18"/>
      <c r="M15" s="55"/>
      <c r="N15" s="55"/>
      <c r="O15" s="18"/>
      <c r="P15" s="18"/>
      <c r="Q15" s="4"/>
    </row>
    <row r="16" spans="1:17" ht="20.25" customHeight="1" hidden="1">
      <c r="A16" s="33"/>
      <c r="B16" s="18"/>
      <c r="C16" s="55"/>
      <c r="D16" s="55"/>
      <c r="E16" s="55"/>
      <c r="F16" s="55"/>
      <c r="G16" s="55"/>
      <c r="H16" s="55"/>
      <c r="I16" s="55"/>
      <c r="J16" s="18"/>
      <c r="K16" s="18"/>
      <c r="L16" s="18"/>
      <c r="M16" s="55"/>
      <c r="N16" s="55"/>
      <c r="O16" s="18"/>
      <c r="P16" s="18"/>
      <c r="Q16" s="4"/>
    </row>
    <row r="17" spans="1:17" ht="20.25" customHeight="1" hidden="1">
      <c r="A17" s="33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4"/>
    </row>
    <row r="18" spans="1:19" ht="21.75" customHeight="1" hidden="1" thickBot="1">
      <c r="A18" s="7"/>
      <c r="B18" s="8"/>
      <c r="C18" s="9"/>
      <c r="D18" s="9"/>
      <c r="E18" s="9"/>
      <c r="F18" s="9"/>
      <c r="G18" s="9"/>
      <c r="H18" s="10"/>
      <c r="I18" s="10"/>
      <c r="J18" s="10"/>
      <c r="K18" s="10"/>
      <c r="L18" s="10"/>
      <c r="M18" s="9"/>
      <c r="N18" s="10"/>
      <c r="O18" s="10"/>
      <c r="P18" s="10"/>
      <c r="Q18" s="42"/>
      <c r="R18" s="42"/>
      <c r="S18" s="4"/>
    </row>
    <row r="19" spans="1:16" s="4" customFormat="1" ht="20.25" customHeight="1" hidden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4" customFormat="1" ht="20.25" customHeight="1" hidden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22" customFormat="1" ht="16.5" customHeight="1" thickBot="1">
      <c r="A21" s="35" t="s">
        <v>50</v>
      </c>
      <c r="O21" s="116" t="s">
        <v>51</v>
      </c>
      <c r="P21" s="116"/>
    </row>
    <row r="22" spans="1:16" s="49" customFormat="1" ht="24" customHeight="1">
      <c r="A22" s="93" t="s">
        <v>110</v>
      </c>
      <c r="B22" s="96" t="s">
        <v>88</v>
      </c>
      <c r="C22" s="97"/>
      <c r="D22" s="97"/>
      <c r="E22" s="97"/>
      <c r="F22" s="97"/>
      <c r="G22" s="97"/>
      <c r="H22" s="97"/>
      <c r="I22" s="97"/>
      <c r="J22" s="98"/>
      <c r="K22" s="98"/>
      <c r="L22" s="98"/>
      <c r="M22" s="98"/>
      <c r="N22" s="98"/>
      <c r="O22" s="98"/>
      <c r="P22" s="98"/>
    </row>
    <row r="23" spans="1:16" s="49" customFormat="1" ht="24" customHeight="1">
      <c r="A23" s="94"/>
      <c r="B23" s="99" t="s">
        <v>54</v>
      </c>
      <c r="C23" s="102" t="s">
        <v>89</v>
      </c>
      <c r="D23" s="103"/>
      <c r="E23" s="103"/>
      <c r="F23" s="103"/>
      <c r="G23" s="103"/>
      <c r="H23" s="103"/>
      <c r="I23" s="103"/>
      <c r="J23" s="104"/>
      <c r="K23" s="104"/>
      <c r="L23" s="104"/>
      <c r="M23" s="105"/>
      <c r="N23" s="99" t="s">
        <v>56</v>
      </c>
      <c r="O23" s="99" t="s">
        <v>57</v>
      </c>
      <c r="P23" s="106" t="s">
        <v>58</v>
      </c>
    </row>
    <row r="24" spans="1:16" s="49" customFormat="1" ht="24" customHeight="1">
      <c r="A24" s="94"/>
      <c r="B24" s="100"/>
      <c r="C24" s="99" t="s">
        <v>59</v>
      </c>
      <c r="D24" s="109" t="s">
        <v>90</v>
      </c>
      <c r="E24" s="110"/>
      <c r="F24" s="110"/>
      <c r="G24" s="110"/>
      <c r="H24" s="110"/>
      <c r="I24" s="111"/>
      <c r="J24" s="103"/>
      <c r="K24" s="103"/>
      <c r="L24" s="103"/>
      <c r="M24" s="112"/>
      <c r="N24" s="100"/>
      <c r="O24" s="100"/>
      <c r="P24" s="107"/>
    </row>
    <row r="25" spans="1:17" s="49" customFormat="1" ht="42" customHeight="1">
      <c r="A25" s="94"/>
      <c r="B25" s="100"/>
      <c r="C25" s="100"/>
      <c r="D25" s="109" t="s">
        <v>62</v>
      </c>
      <c r="E25" s="110"/>
      <c r="F25" s="110"/>
      <c r="G25" s="58"/>
      <c r="H25" s="109" t="s">
        <v>63</v>
      </c>
      <c r="I25" s="111"/>
      <c r="J25" s="99" t="s">
        <v>85</v>
      </c>
      <c r="K25" s="99" t="s">
        <v>64</v>
      </c>
      <c r="L25" s="99" t="s">
        <v>75</v>
      </c>
      <c r="M25" s="99" t="s">
        <v>86</v>
      </c>
      <c r="N25" s="100"/>
      <c r="O25" s="100"/>
      <c r="P25" s="107"/>
      <c r="Q25" s="114" t="s">
        <v>76</v>
      </c>
    </row>
    <row r="26" spans="1:17" s="49" customFormat="1" ht="39" customHeight="1">
      <c r="A26" s="94"/>
      <c r="B26" s="100"/>
      <c r="C26" s="100"/>
      <c r="D26" s="99" t="s">
        <v>65</v>
      </c>
      <c r="E26" s="99" t="s">
        <v>66</v>
      </c>
      <c r="F26" s="99" t="s">
        <v>116</v>
      </c>
      <c r="G26" s="115" t="s">
        <v>67</v>
      </c>
      <c r="H26" s="99" t="s">
        <v>68</v>
      </c>
      <c r="I26" s="99" t="s">
        <v>69</v>
      </c>
      <c r="J26" s="100"/>
      <c r="K26" s="100"/>
      <c r="L26" s="100"/>
      <c r="M26" s="100"/>
      <c r="N26" s="100"/>
      <c r="O26" s="100"/>
      <c r="P26" s="107"/>
      <c r="Q26" s="114"/>
    </row>
    <row r="27" spans="1:17" s="49" customFormat="1" ht="39" customHeight="1">
      <c r="A27" s="95"/>
      <c r="B27" s="101"/>
      <c r="C27" s="101"/>
      <c r="D27" s="101"/>
      <c r="E27" s="101"/>
      <c r="F27" s="101"/>
      <c r="G27" s="95"/>
      <c r="H27" s="101"/>
      <c r="I27" s="101"/>
      <c r="J27" s="101"/>
      <c r="K27" s="101"/>
      <c r="L27" s="101"/>
      <c r="M27" s="101"/>
      <c r="N27" s="101"/>
      <c r="O27" s="101"/>
      <c r="P27" s="108"/>
      <c r="Q27" s="114"/>
    </row>
    <row r="28" spans="1:17" ht="20.25" customHeight="1">
      <c r="A28" s="33" t="s">
        <v>70</v>
      </c>
      <c r="B28" s="30">
        <f>SUM(D28)</f>
        <v>444.1950136986302</v>
      </c>
      <c r="C28" s="30">
        <f>SUM(D28,H28:I28)</f>
        <v>477.2019342465754</v>
      </c>
      <c r="D28" s="30">
        <f>SUM(E28:G28)</f>
        <v>444.1950136986302</v>
      </c>
      <c r="E28" s="30">
        <v>352.4297534246576</v>
      </c>
      <c r="F28" s="30">
        <v>21.53698630136986</v>
      </c>
      <c r="G28" s="30">
        <v>70.22827397260275</v>
      </c>
      <c r="H28" s="30">
        <v>12.496180821917804</v>
      </c>
      <c r="I28" s="30">
        <v>20.510739726027392</v>
      </c>
      <c r="J28" s="30">
        <v>368.20364383561656</v>
      </c>
      <c r="K28" s="30">
        <v>11.977123287671233</v>
      </c>
      <c r="L28" s="30">
        <f>0.208219178082192+1.82739726027397</f>
        <v>2.035616438356162</v>
      </c>
      <c r="M28" s="30">
        <v>61.978630136986304</v>
      </c>
      <c r="N28" s="23">
        <v>1.257847515280471</v>
      </c>
      <c r="O28" s="23">
        <v>84.50221004627284</v>
      </c>
      <c r="P28" s="23">
        <v>7.343335068754038</v>
      </c>
      <c r="Q28" s="53">
        <v>353139</v>
      </c>
    </row>
    <row r="29" spans="1:17" ht="23.25" customHeight="1">
      <c r="A29" s="33" t="s">
        <v>71</v>
      </c>
      <c r="B29" s="30">
        <f>SUM(D29)</f>
        <v>363.39594520547945</v>
      </c>
      <c r="C29" s="30">
        <f>SUM(D29,H29:I29)</f>
        <v>413.58641369863017</v>
      </c>
      <c r="D29" s="30">
        <f>SUM(E29:G29)</f>
        <v>363.39594520547945</v>
      </c>
      <c r="E29" s="30">
        <v>317.72183561643834</v>
      </c>
      <c r="F29" s="30">
        <v>0.8356164383561644</v>
      </c>
      <c r="G29" s="30">
        <v>44.83849315068493</v>
      </c>
      <c r="H29" s="30">
        <v>15.416243835616438</v>
      </c>
      <c r="I29" s="30">
        <v>34.77422465753424</v>
      </c>
      <c r="J29" s="30">
        <v>317.71010958904105</v>
      </c>
      <c r="K29" s="30">
        <v>13.800904109589041</v>
      </c>
      <c r="L29" s="30">
        <v>0.08493150684931507</v>
      </c>
      <c r="M29" s="30">
        <v>31.506849315068493</v>
      </c>
      <c r="N29" s="23">
        <v>1.0319233778559365</v>
      </c>
      <c r="O29" s="23">
        <v>88.97427415427208</v>
      </c>
      <c r="P29" s="23">
        <v>12.16</v>
      </c>
      <c r="Q29" s="53">
        <v>352154</v>
      </c>
    </row>
    <row r="30" spans="1:12" ht="20.25" customHeight="1">
      <c r="A30" s="20"/>
      <c r="B30"/>
      <c r="C30"/>
      <c r="D30"/>
      <c r="E30"/>
      <c r="F30"/>
      <c r="G30"/>
      <c r="H30"/>
      <c r="I30"/>
      <c r="J30"/>
      <c r="K30"/>
      <c r="L30"/>
    </row>
    <row r="31" spans="1:16" s="41" customFormat="1" ht="36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6"/>
      <c r="L31" s="86"/>
      <c r="M31" s="86"/>
      <c r="N31" s="86"/>
      <c r="O31" s="86"/>
      <c r="P31" s="86"/>
    </row>
    <row r="32" spans="1:16" s="41" customFormat="1" ht="36" customHeight="1">
      <c r="A32" s="84"/>
      <c r="B32" s="82"/>
      <c r="C32" s="85"/>
      <c r="D32" s="85"/>
      <c r="E32" s="85"/>
      <c r="F32" s="85"/>
      <c r="G32" s="85"/>
      <c r="H32" s="85"/>
      <c r="I32" s="85"/>
      <c r="J32" s="85"/>
      <c r="K32" s="82"/>
      <c r="L32" s="85"/>
      <c r="M32" s="85"/>
      <c r="N32" s="85"/>
      <c r="O32" s="85"/>
      <c r="P32" s="85"/>
    </row>
    <row r="33" spans="1:16" s="41" customFormat="1" ht="36" customHeight="1">
      <c r="A33" s="84"/>
      <c r="B33" s="82"/>
      <c r="C33" s="82"/>
      <c r="D33" s="82"/>
      <c r="E33" s="82"/>
      <c r="F33" s="82"/>
      <c r="G33" s="82"/>
      <c r="H33" s="82"/>
      <c r="I33" s="82"/>
      <c r="J33" s="82"/>
      <c r="K33" s="83"/>
      <c r="L33" s="82"/>
      <c r="M33" s="82"/>
      <c r="N33" s="82"/>
      <c r="O33" s="82"/>
      <c r="P33" s="82"/>
    </row>
    <row r="34" spans="1:16" s="41" customFormat="1" ht="36" customHeight="1">
      <c r="A34" s="84"/>
      <c r="B34" s="82"/>
      <c r="C34" s="82"/>
      <c r="D34" s="82"/>
      <c r="E34" s="82"/>
      <c r="F34" s="82"/>
      <c r="G34" s="82"/>
      <c r="H34" s="82"/>
      <c r="I34" s="82"/>
      <c r="J34" s="82"/>
      <c r="K34" s="83"/>
      <c r="L34" s="83"/>
      <c r="M34" s="82"/>
      <c r="N34" s="82"/>
      <c r="O34" s="83"/>
      <c r="P34" s="83"/>
    </row>
    <row r="35" spans="1:16" s="4" customFormat="1" ht="20.25" customHeight="1" hidden="1">
      <c r="A35" s="33"/>
      <c r="B35" s="17"/>
      <c r="C35" s="17"/>
      <c r="D35" s="17"/>
      <c r="E35" s="1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4" customFormat="1" ht="20.25" customHeight="1" hidden="1">
      <c r="A36" s="33"/>
      <c r="B36" s="17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4" customFormat="1" ht="20.25" customHeight="1" hidden="1">
      <c r="A37" s="33"/>
      <c r="B37" s="17"/>
      <c r="C37" s="17"/>
      <c r="D37" s="17"/>
      <c r="E37" s="17"/>
      <c r="F37" s="17"/>
      <c r="G37" s="18"/>
      <c r="H37" s="18"/>
      <c r="I37" s="18"/>
      <c r="J37" s="19"/>
      <c r="K37" s="18"/>
      <c r="L37" s="18"/>
      <c r="M37" s="18"/>
      <c r="N37" s="18"/>
      <c r="O37" s="18"/>
      <c r="P37" s="18"/>
    </row>
    <row r="38" spans="1:16" s="4" customFormat="1" ht="20.25" customHeight="1" hidden="1">
      <c r="A38" s="33"/>
      <c r="B38" s="17"/>
      <c r="C38" s="81"/>
      <c r="D38" s="81"/>
      <c r="E38" s="81"/>
      <c r="F38" s="81"/>
      <c r="G38" s="81"/>
      <c r="H38" s="81"/>
      <c r="I38" s="55"/>
      <c r="J38" s="19"/>
      <c r="K38" s="18"/>
      <c r="L38" s="18"/>
      <c r="M38" s="81"/>
      <c r="N38" s="81"/>
      <c r="O38" s="18"/>
      <c r="P38" s="18"/>
    </row>
    <row r="39" spans="1:16" s="4" customFormat="1" ht="20.25" customHeight="1" hidden="1">
      <c r="A39" s="33"/>
      <c r="B39" s="17"/>
      <c r="C39" s="81"/>
      <c r="D39" s="81"/>
      <c r="E39" s="81"/>
      <c r="F39" s="81"/>
      <c r="G39" s="81"/>
      <c r="H39" s="81"/>
      <c r="I39" s="55"/>
      <c r="J39" s="17"/>
      <c r="K39" s="17"/>
      <c r="L39" s="18"/>
      <c r="M39" s="81"/>
      <c r="N39" s="81"/>
      <c r="O39" s="17"/>
      <c r="P39" s="17"/>
    </row>
    <row r="40" spans="1:16" s="4" customFormat="1" ht="20.25" customHeight="1">
      <c r="A40" s="33"/>
      <c r="B40" s="18"/>
      <c r="C40" s="81"/>
      <c r="D40" s="81"/>
      <c r="E40" s="81"/>
      <c r="F40" s="81"/>
      <c r="G40" s="81"/>
      <c r="H40" s="81"/>
      <c r="I40" s="55"/>
      <c r="J40" s="18"/>
      <c r="K40" s="18"/>
      <c r="L40" s="18"/>
      <c r="M40" s="81"/>
      <c r="N40" s="81"/>
      <c r="O40" s="18"/>
      <c r="P40" s="18"/>
    </row>
    <row r="41" spans="1:17" ht="20.25" customHeight="1">
      <c r="A41" s="33"/>
      <c r="B41" s="18"/>
      <c r="C41" s="55"/>
      <c r="D41" s="55"/>
      <c r="E41" s="55"/>
      <c r="F41" s="55"/>
      <c r="G41" s="55"/>
      <c r="H41" s="55"/>
      <c r="I41" s="55"/>
      <c r="J41" s="18"/>
      <c r="K41" s="18"/>
      <c r="L41" s="18"/>
      <c r="M41" s="55"/>
      <c r="N41" s="55"/>
      <c r="O41" s="18"/>
      <c r="P41" s="18"/>
      <c r="Q41" s="4"/>
    </row>
    <row r="42" spans="1:17" ht="20.25" customHeight="1">
      <c r="A42" s="33"/>
      <c r="B42" s="18"/>
      <c r="C42" s="55"/>
      <c r="D42" s="55"/>
      <c r="E42" s="55"/>
      <c r="F42" s="55"/>
      <c r="G42" s="55"/>
      <c r="H42" s="55"/>
      <c r="I42" s="55"/>
      <c r="J42" s="18"/>
      <c r="K42" s="18"/>
      <c r="L42" s="18"/>
      <c r="M42" s="55"/>
      <c r="N42" s="55"/>
      <c r="O42" s="18"/>
      <c r="P42" s="18"/>
      <c r="Q42" s="4"/>
    </row>
    <row r="43" spans="1:16" s="4" customFormat="1" ht="20.25" customHeight="1">
      <c r="A43" s="33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8" s="4" customFormat="1" ht="21.75" customHeight="1">
      <c r="A44" s="60"/>
      <c r="H44" s="42"/>
      <c r="I44" s="42"/>
      <c r="J44" s="42"/>
      <c r="K44" s="42"/>
      <c r="L44" s="42"/>
      <c r="N44" s="42"/>
      <c r="O44" s="42"/>
      <c r="P44" s="42"/>
      <c r="Q44" s="42"/>
      <c r="R44" s="42"/>
    </row>
    <row r="45" spans="1:16" s="4" customFormat="1" ht="20.25" customHeight="1">
      <c r="A45" s="20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s="4" customFormat="1" ht="20.2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9" customFormat="1" ht="16.5" customHeight="1">
      <c r="A47" s="61"/>
      <c r="O47" s="80"/>
      <c r="P47" s="80"/>
    </row>
    <row r="48" spans="1:12" ht="15" customHeight="1">
      <c r="A48" s="20"/>
      <c r="B48"/>
      <c r="C48"/>
      <c r="D48"/>
      <c r="E48"/>
      <c r="F48"/>
      <c r="G48"/>
      <c r="H48"/>
      <c r="I48"/>
      <c r="J48"/>
      <c r="K48"/>
      <c r="L48"/>
    </row>
    <row r="49" spans="1:12" ht="10.5" customHeight="1">
      <c r="A49" s="20"/>
      <c r="B49"/>
      <c r="C49"/>
      <c r="D49"/>
      <c r="E49"/>
      <c r="F49"/>
      <c r="G49"/>
      <c r="H49"/>
      <c r="I49"/>
      <c r="J49"/>
      <c r="K49"/>
      <c r="L49"/>
    </row>
    <row r="50" spans="1:18" ht="22.5" customHeight="1" thickBot="1">
      <c r="A50" s="7"/>
      <c r="B50" s="8"/>
      <c r="C50" s="9"/>
      <c r="D50" s="9"/>
      <c r="E50" s="9"/>
      <c r="F50" s="9"/>
      <c r="G50" s="9"/>
      <c r="H50" s="10"/>
      <c r="I50" s="10"/>
      <c r="J50" s="10"/>
      <c r="K50" s="10"/>
      <c r="L50" s="10"/>
      <c r="M50" s="9"/>
      <c r="N50" s="10"/>
      <c r="O50" s="10"/>
      <c r="P50" s="10"/>
      <c r="Q50" s="42"/>
      <c r="R50" s="42"/>
    </row>
    <row r="51" spans="1:18" s="12" customFormat="1" ht="13.5" customHeight="1">
      <c r="A51" s="11" t="s">
        <v>11</v>
      </c>
      <c r="G51" s="3" t="s">
        <v>112</v>
      </c>
      <c r="H51" s="13"/>
      <c r="Q51" s="14"/>
      <c r="R51" s="14"/>
    </row>
    <row r="52" spans="17:18" ht="19.5" customHeight="1">
      <c r="Q52" s="4"/>
      <c r="R52" s="4"/>
    </row>
    <row r="56" ht="33.75" customHeight="1"/>
    <row r="59" ht="19.5" customHeight="1">
      <c r="I59" s="6" t="s">
        <v>2</v>
      </c>
    </row>
    <row r="60" ht="19.5" customHeight="1">
      <c r="I60" s="6" t="s">
        <v>3</v>
      </c>
    </row>
    <row r="61" ht="19.5" customHeight="1">
      <c r="I61" s="6" t="s">
        <v>4</v>
      </c>
    </row>
    <row r="62" spans="6:9" ht="19.5" customHeight="1">
      <c r="F62" s="47" t="s">
        <v>33</v>
      </c>
      <c r="G62" s="47" t="s">
        <v>82</v>
      </c>
      <c r="I62" s="6" t="s">
        <v>5</v>
      </c>
    </row>
    <row r="63" spans="5:9" ht="19.5" customHeight="1">
      <c r="E63" s="3">
        <v>84</v>
      </c>
      <c r="F63" s="3">
        <v>358981</v>
      </c>
      <c r="G63" s="48">
        <f aca="true" t="shared" si="1" ref="G63:G73">F63/10000</f>
        <v>35.8981</v>
      </c>
      <c r="I63" s="6" t="s">
        <v>6</v>
      </c>
    </row>
    <row r="64" spans="5:9" ht="19.5" customHeight="1">
      <c r="E64" s="3">
        <v>85</v>
      </c>
      <c r="F64" s="3">
        <v>358863</v>
      </c>
      <c r="G64" s="48">
        <f t="shared" si="1"/>
        <v>35.8863</v>
      </c>
      <c r="I64" s="6" t="s">
        <v>7</v>
      </c>
    </row>
    <row r="65" spans="5:9" ht="19.5" customHeight="1">
      <c r="E65" s="3">
        <v>86</v>
      </c>
      <c r="F65" s="3">
        <v>358077</v>
      </c>
      <c r="G65" s="48">
        <f t="shared" si="1"/>
        <v>35.8077</v>
      </c>
      <c r="I65" s="15" t="s">
        <v>83</v>
      </c>
    </row>
    <row r="66" spans="5:9" ht="19.5" customHeight="1">
      <c r="E66" s="3">
        <v>87</v>
      </c>
      <c r="F66" s="3">
        <v>356601</v>
      </c>
      <c r="G66" s="48">
        <f t="shared" si="1"/>
        <v>35.6601</v>
      </c>
      <c r="I66" s="15" t="s">
        <v>84</v>
      </c>
    </row>
    <row r="67" spans="5:9" ht="19.5" customHeight="1">
      <c r="E67" s="3">
        <v>88</v>
      </c>
      <c r="F67" s="3">
        <v>355686</v>
      </c>
      <c r="G67" s="48">
        <f t="shared" si="1"/>
        <v>35.5686</v>
      </c>
      <c r="I67" s="21" t="s">
        <v>8</v>
      </c>
    </row>
    <row r="68" spans="5:9" ht="19.5" customHeight="1">
      <c r="E68" s="3">
        <v>89</v>
      </c>
      <c r="F68" s="3">
        <v>353630</v>
      </c>
      <c r="G68" s="48">
        <f t="shared" si="1"/>
        <v>35.363</v>
      </c>
      <c r="I68" s="21" t="s">
        <v>9</v>
      </c>
    </row>
    <row r="69" spans="5:9" ht="19.5" customHeight="1">
      <c r="E69" s="3">
        <v>90</v>
      </c>
      <c r="F69" s="3">
        <v>353139</v>
      </c>
      <c r="G69" s="48">
        <f t="shared" si="1"/>
        <v>35.3139</v>
      </c>
      <c r="I69" s="21" t="s">
        <v>10</v>
      </c>
    </row>
    <row r="70" spans="5:9" ht="19.5" customHeight="1">
      <c r="E70" s="3">
        <v>91</v>
      </c>
      <c r="F70" s="3">
        <v>352154</v>
      </c>
      <c r="G70" s="48">
        <f t="shared" si="1"/>
        <v>35.2154</v>
      </c>
      <c r="I70" s="21" t="s">
        <v>12</v>
      </c>
    </row>
    <row r="71" spans="5:9" ht="19.5" customHeight="1">
      <c r="E71" s="3">
        <v>92</v>
      </c>
      <c r="F71" s="3">
        <v>351146</v>
      </c>
      <c r="G71" s="48">
        <f t="shared" si="1"/>
        <v>35.1146</v>
      </c>
      <c r="I71" s="21" t="s">
        <v>13</v>
      </c>
    </row>
    <row r="72" spans="5:9" ht="19.5" customHeight="1">
      <c r="E72" s="3">
        <v>93</v>
      </c>
      <c r="F72" s="3">
        <v>349149</v>
      </c>
      <c r="G72" s="48">
        <f t="shared" si="1"/>
        <v>34.9149</v>
      </c>
      <c r="I72" s="21" t="s">
        <v>30</v>
      </c>
    </row>
    <row r="73" spans="5:9" ht="19.5" customHeight="1">
      <c r="E73" s="3">
        <v>94</v>
      </c>
      <c r="F73" s="3">
        <v>347298</v>
      </c>
      <c r="G73" s="48">
        <f t="shared" si="1"/>
        <v>34.7298</v>
      </c>
      <c r="I73" s="21" t="s">
        <v>32</v>
      </c>
    </row>
  </sheetData>
  <mergeCells count="86">
    <mergeCell ref="O1:P1"/>
    <mergeCell ref="Q25:Q27"/>
    <mergeCell ref="D26:D27"/>
    <mergeCell ref="E26:E27"/>
    <mergeCell ref="F26:F27"/>
    <mergeCell ref="G26:G27"/>
    <mergeCell ref="H26:H27"/>
    <mergeCell ref="I26:I27"/>
    <mergeCell ref="O21:P21"/>
    <mergeCell ref="A2:F2"/>
    <mergeCell ref="D24:I24"/>
    <mergeCell ref="J24:M24"/>
    <mergeCell ref="H25:I25"/>
    <mergeCell ref="J25:J27"/>
    <mergeCell ref="K25:K27"/>
    <mergeCell ref="L25:L27"/>
    <mergeCell ref="M25:M27"/>
    <mergeCell ref="D25:F25"/>
    <mergeCell ref="A22:A27"/>
    <mergeCell ref="B22:I22"/>
    <mergeCell ref="J22:P22"/>
    <mergeCell ref="B23:B27"/>
    <mergeCell ref="C23:I23"/>
    <mergeCell ref="J23:M23"/>
    <mergeCell ref="N23:N27"/>
    <mergeCell ref="O23:O27"/>
    <mergeCell ref="P23:P27"/>
    <mergeCell ref="C24:C27"/>
    <mergeCell ref="A5:A8"/>
    <mergeCell ref="B6:B8"/>
    <mergeCell ref="K6:K8"/>
    <mergeCell ref="G2:P2"/>
    <mergeCell ref="J7:J8"/>
    <mergeCell ref="K5:P5"/>
    <mergeCell ref="M7:N8"/>
    <mergeCell ref="B5:J5"/>
    <mergeCell ref="E7:F8"/>
    <mergeCell ref="M12:N12"/>
    <mergeCell ref="L6:P6"/>
    <mergeCell ref="P7:P8"/>
    <mergeCell ref="O7:O8"/>
    <mergeCell ref="L7:L8"/>
    <mergeCell ref="M13:N13"/>
    <mergeCell ref="M14:N14"/>
    <mergeCell ref="C7:D8"/>
    <mergeCell ref="C6:J6"/>
    <mergeCell ref="G13:H13"/>
    <mergeCell ref="G14:H14"/>
    <mergeCell ref="I7:I8"/>
    <mergeCell ref="C12:D12"/>
    <mergeCell ref="C13:D13"/>
    <mergeCell ref="C14:D14"/>
    <mergeCell ref="E12:F12"/>
    <mergeCell ref="E13:F13"/>
    <mergeCell ref="E14:F14"/>
    <mergeCell ref="G7:H8"/>
    <mergeCell ref="G12:H12"/>
    <mergeCell ref="A31:A34"/>
    <mergeCell ref="B31:J31"/>
    <mergeCell ref="K31:P31"/>
    <mergeCell ref="B32:B34"/>
    <mergeCell ref="C32:J32"/>
    <mergeCell ref="K32:K34"/>
    <mergeCell ref="L32:P32"/>
    <mergeCell ref="C33:D34"/>
    <mergeCell ref="E33:F34"/>
    <mergeCell ref="G33:H34"/>
    <mergeCell ref="O33:O34"/>
    <mergeCell ref="P33:P34"/>
    <mergeCell ref="C38:D38"/>
    <mergeCell ref="E38:F38"/>
    <mergeCell ref="G38:H38"/>
    <mergeCell ref="M38:N38"/>
    <mergeCell ref="I33:I34"/>
    <mergeCell ref="J33:J34"/>
    <mergeCell ref="L33:L34"/>
    <mergeCell ref="M33:N34"/>
    <mergeCell ref="C39:D39"/>
    <mergeCell ref="E39:F39"/>
    <mergeCell ref="G39:H39"/>
    <mergeCell ref="M39:N39"/>
    <mergeCell ref="O47:P47"/>
    <mergeCell ref="C40:D40"/>
    <mergeCell ref="E40:F40"/>
    <mergeCell ref="G40:H40"/>
    <mergeCell ref="M40:N40"/>
  </mergeCells>
  <printOptions/>
  <pageMargins left="0.5905511811023623" right="1.299212598425197" top="0.4" bottom="0.2" header="0.2" footer="0.2"/>
  <pageSetup horizontalDpi="360" verticalDpi="360" orientation="portrait" pageOrder="overThenDown" paperSize="9" r:id="rId3"/>
  <rowBreaks count="1" manualBreakCount="1">
    <brk id="53" max="13" man="1"/>
  </rowBreaks>
  <colBreaks count="1" manualBreakCount="1">
    <brk id="6" max="5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21"/>
  <sheetViews>
    <sheetView tabSelected="1" view="pageBreakPreview" zoomScaleSheetLayoutView="100" workbookViewId="0" topLeftCell="A10">
      <selection activeCell="L2" sqref="L2:W2"/>
    </sheetView>
  </sheetViews>
  <sheetFormatPr defaultColWidth="9.33203125" defaultRowHeight="12"/>
  <cols>
    <col min="1" max="1" width="17.16015625" style="0" customWidth="1"/>
    <col min="2" max="2" width="11.33203125" style="0" customWidth="1"/>
    <col min="3" max="4" width="8.33203125" style="0" customWidth="1"/>
    <col min="6" max="6" width="7.5" style="0" customWidth="1"/>
    <col min="7" max="7" width="7.83203125" style="0" customWidth="1"/>
    <col min="8" max="8" width="9.66015625" style="0" customWidth="1"/>
    <col min="9" max="9" width="11.5" style="0" customWidth="1"/>
    <col min="10" max="10" width="9.66015625" style="0" customWidth="1"/>
    <col min="11" max="11" width="12.16015625" style="0" customWidth="1"/>
    <col min="12" max="12" width="10.5" style="0" customWidth="1"/>
    <col min="14" max="14" width="9.5" style="0" customWidth="1"/>
    <col min="15" max="15" width="9" style="0" customWidth="1"/>
    <col min="16" max="16" width="9.5" style="0" customWidth="1"/>
    <col min="17" max="18" width="9.16015625" style="0" customWidth="1"/>
    <col min="19" max="19" width="11" style="0" customWidth="1"/>
    <col min="20" max="20" width="8.83203125" style="0" customWidth="1"/>
    <col min="21" max="21" width="10.83203125" style="0" customWidth="1"/>
    <col min="22" max="22" width="8" style="0" customWidth="1"/>
    <col min="23" max="23" width="8.33203125" style="0" customWidth="1"/>
    <col min="24" max="24" width="12.66015625" style="0" bestFit="1" customWidth="1"/>
    <col min="25" max="26" width="12.33203125" style="0" bestFit="1" customWidth="1"/>
  </cols>
  <sheetData>
    <row r="1" spans="1:23" s="22" customFormat="1" ht="18" customHeight="1">
      <c r="A1" s="28" t="s">
        <v>120</v>
      </c>
      <c r="W1" s="29" t="s">
        <v>121</v>
      </c>
    </row>
    <row r="2" spans="1:23" s="2" customFormat="1" ht="26.25" customHeight="1">
      <c r="A2" s="117" t="s">
        <v>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9" t="s">
        <v>49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="22" customFormat="1" ht="13.5" customHeight="1"/>
    <row r="4" spans="1:23" s="22" customFormat="1" ht="16.5" customHeight="1" thickBot="1">
      <c r="A4" s="35" t="s">
        <v>50</v>
      </c>
      <c r="V4" s="116" t="s">
        <v>51</v>
      </c>
      <c r="W4" s="116"/>
    </row>
    <row r="5" spans="1:23" s="49" customFormat="1" ht="24" customHeight="1">
      <c r="A5" s="93" t="s">
        <v>110</v>
      </c>
      <c r="B5" s="97" t="s">
        <v>52</v>
      </c>
      <c r="C5" s="98"/>
      <c r="D5" s="98"/>
      <c r="E5" s="98"/>
      <c r="F5" s="98"/>
      <c r="G5" s="98"/>
      <c r="H5" s="98"/>
      <c r="I5" s="98"/>
      <c r="J5" s="98"/>
      <c r="K5" s="98"/>
      <c r="L5" s="98" t="s">
        <v>53</v>
      </c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</row>
    <row r="6" spans="1:23" s="49" customFormat="1" ht="24" customHeight="1">
      <c r="A6" s="94"/>
      <c r="B6" s="115" t="s">
        <v>101</v>
      </c>
      <c r="C6" s="102" t="s">
        <v>55</v>
      </c>
      <c r="D6" s="122"/>
      <c r="E6" s="122"/>
      <c r="F6" s="122"/>
      <c r="G6" s="122"/>
      <c r="H6" s="122"/>
      <c r="I6" s="122"/>
      <c r="J6" s="122"/>
      <c r="K6" s="122"/>
      <c r="L6" s="104" t="s">
        <v>100</v>
      </c>
      <c r="M6" s="122"/>
      <c r="N6" s="122"/>
      <c r="O6" s="122"/>
      <c r="P6" s="122"/>
      <c r="Q6" s="122"/>
      <c r="R6" s="122"/>
      <c r="S6" s="122"/>
      <c r="T6" s="123"/>
      <c r="U6" s="99" t="s">
        <v>56</v>
      </c>
      <c r="V6" s="99" t="s">
        <v>99</v>
      </c>
      <c r="W6" s="106" t="s">
        <v>98</v>
      </c>
    </row>
    <row r="7" spans="1:23" s="49" customFormat="1" ht="24" customHeight="1">
      <c r="A7" s="94"/>
      <c r="B7" s="94"/>
      <c r="C7" s="99" t="s">
        <v>59</v>
      </c>
      <c r="D7" s="109" t="s">
        <v>60</v>
      </c>
      <c r="E7" s="120"/>
      <c r="F7" s="120"/>
      <c r="G7" s="120"/>
      <c r="H7" s="120"/>
      <c r="I7" s="120"/>
      <c r="J7" s="120"/>
      <c r="K7" s="121"/>
      <c r="L7" s="103" t="s">
        <v>61</v>
      </c>
      <c r="M7" s="122"/>
      <c r="N7" s="122"/>
      <c r="O7" s="122"/>
      <c r="P7" s="122"/>
      <c r="Q7" s="122"/>
      <c r="R7" s="122"/>
      <c r="S7" s="122"/>
      <c r="T7" s="123"/>
      <c r="U7" s="100"/>
      <c r="V7" s="100"/>
      <c r="W7" s="107"/>
    </row>
    <row r="8" spans="1:24" s="49" customFormat="1" ht="42" customHeight="1">
      <c r="A8" s="94"/>
      <c r="B8" s="94"/>
      <c r="C8" s="100"/>
      <c r="D8" s="109" t="s">
        <v>62</v>
      </c>
      <c r="E8" s="120"/>
      <c r="F8" s="120"/>
      <c r="G8" s="121"/>
      <c r="H8" s="106" t="s">
        <v>102</v>
      </c>
      <c r="I8" s="115"/>
      <c r="J8" s="109" t="s">
        <v>63</v>
      </c>
      <c r="K8" s="121"/>
      <c r="L8" s="115" t="s">
        <v>108</v>
      </c>
      <c r="M8" s="99" t="s">
        <v>85</v>
      </c>
      <c r="N8" s="99" t="s">
        <v>86</v>
      </c>
      <c r="O8" s="99" t="s">
        <v>107</v>
      </c>
      <c r="P8" s="99" t="s">
        <v>109</v>
      </c>
      <c r="Q8" s="109" t="s">
        <v>93</v>
      </c>
      <c r="R8" s="122"/>
      <c r="S8" s="123"/>
      <c r="T8" s="99" t="s">
        <v>106</v>
      </c>
      <c r="U8" s="100"/>
      <c r="V8" s="100"/>
      <c r="W8" s="107"/>
      <c r="X8" s="114" t="s">
        <v>76</v>
      </c>
    </row>
    <row r="9" spans="1:24" s="49" customFormat="1" ht="39" customHeight="1">
      <c r="A9" s="94"/>
      <c r="B9" s="94"/>
      <c r="C9" s="100"/>
      <c r="D9" s="99" t="s">
        <v>65</v>
      </c>
      <c r="E9" s="99" t="s">
        <v>66</v>
      </c>
      <c r="F9" s="99" t="s">
        <v>97</v>
      </c>
      <c r="G9" s="124" t="s">
        <v>104</v>
      </c>
      <c r="H9" s="99" t="s">
        <v>103</v>
      </c>
      <c r="I9" s="99" t="s">
        <v>105</v>
      </c>
      <c r="J9" s="99" t="s">
        <v>68</v>
      </c>
      <c r="K9" s="99" t="s">
        <v>105</v>
      </c>
      <c r="L9" s="94"/>
      <c r="M9" s="100"/>
      <c r="N9" s="100"/>
      <c r="O9" s="100"/>
      <c r="P9" s="100"/>
      <c r="Q9" s="99" t="s">
        <v>96</v>
      </c>
      <c r="R9" s="99" t="s">
        <v>94</v>
      </c>
      <c r="S9" s="99" t="s">
        <v>95</v>
      </c>
      <c r="T9" s="100"/>
      <c r="U9" s="100"/>
      <c r="V9" s="100"/>
      <c r="W9" s="107"/>
      <c r="X9" s="118"/>
    </row>
    <row r="10" spans="1:24" s="49" customFormat="1" ht="39" customHeight="1">
      <c r="A10" s="95"/>
      <c r="B10" s="95"/>
      <c r="C10" s="101"/>
      <c r="D10" s="101"/>
      <c r="E10" s="101"/>
      <c r="F10" s="101"/>
      <c r="G10" s="125"/>
      <c r="H10" s="101"/>
      <c r="I10" s="101"/>
      <c r="J10" s="101"/>
      <c r="K10" s="101"/>
      <c r="L10" s="95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8"/>
      <c r="X10" s="118"/>
    </row>
    <row r="11" spans="1:40" ht="20.25" customHeight="1" hidden="1">
      <c r="A11" s="33" t="s">
        <v>70</v>
      </c>
      <c r="B11" s="30">
        <f>SUM(D11)</f>
        <v>444.1950136986302</v>
      </c>
      <c r="C11" s="30">
        <f>SUM(D11,J11:K11)</f>
        <v>477.2019342465754</v>
      </c>
      <c r="D11" s="30">
        <f aca="true" t="shared" si="0" ref="D11:D18">SUM(E11:G11)</f>
        <v>444.1950136986302</v>
      </c>
      <c r="E11" s="30">
        <v>352.4297534246576</v>
      </c>
      <c r="F11" s="30">
        <v>21.53698630136986</v>
      </c>
      <c r="G11" s="30">
        <v>70.22827397260275</v>
      </c>
      <c r="H11" s="30"/>
      <c r="I11" s="30"/>
      <c r="J11" s="30">
        <v>12.496180821917804</v>
      </c>
      <c r="K11" s="30">
        <v>20.510739726027392</v>
      </c>
      <c r="L11" s="24">
        <v>0</v>
      </c>
      <c r="M11" s="30">
        <v>368.20364383561656</v>
      </c>
      <c r="N11" s="30"/>
      <c r="O11" s="30"/>
      <c r="P11" s="30">
        <v>11.977123287671233</v>
      </c>
      <c r="Q11" s="30">
        <f>0.208219178082192+1.82739726027397</f>
        <v>2.035616438356162</v>
      </c>
      <c r="R11" s="30">
        <v>0</v>
      </c>
      <c r="S11" s="30">
        <v>0</v>
      </c>
      <c r="T11" s="30">
        <v>61.978630136986304</v>
      </c>
      <c r="U11" s="23">
        <f>(B11*1000)/X11</f>
        <v>1.257847515280471</v>
      </c>
      <c r="V11" s="23">
        <f>SUM(L11,M11,Q11,J11:K11)/SUM(D11,J11:K11)*100</f>
        <v>84.50221004627284</v>
      </c>
      <c r="W11" s="23">
        <f>SUM(Q11,J11:K11)/C11*100</f>
        <v>7.343335068754038</v>
      </c>
      <c r="X11" s="53">
        <v>353139</v>
      </c>
      <c r="AG11" s="25"/>
      <c r="AH11" s="25"/>
      <c r="AI11" s="25"/>
      <c r="AJ11" s="25"/>
      <c r="AK11" s="25"/>
      <c r="AL11" s="25"/>
      <c r="AM11" s="25"/>
      <c r="AN11" s="25"/>
    </row>
    <row r="12" spans="1:40" ht="20.25" customHeight="1" hidden="1">
      <c r="A12" s="33" t="s">
        <v>71</v>
      </c>
      <c r="B12" s="30">
        <f>SUM(D12)</f>
        <v>363.39594520547945</v>
      </c>
      <c r="C12" s="30">
        <f>SUM(D12,J12:K12)</f>
        <v>413.58641369863017</v>
      </c>
      <c r="D12" s="30">
        <f t="shared" si="0"/>
        <v>363.39594520547945</v>
      </c>
      <c r="E12" s="30">
        <v>317.72183561643834</v>
      </c>
      <c r="F12" s="30">
        <v>0.8356164383561644</v>
      </c>
      <c r="G12" s="30">
        <v>44.83849315068493</v>
      </c>
      <c r="H12" s="30"/>
      <c r="I12" s="30"/>
      <c r="J12" s="30">
        <v>15.416243835616438</v>
      </c>
      <c r="K12" s="30">
        <v>34.77422465753424</v>
      </c>
      <c r="L12" s="24">
        <v>0</v>
      </c>
      <c r="M12" s="30">
        <v>317.71010958904105</v>
      </c>
      <c r="N12" s="30"/>
      <c r="O12" s="30"/>
      <c r="P12" s="30">
        <v>13.800904109589041</v>
      </c>
      <c r="Q12" s="30">
        <v>0.08493150684931507</v>
      </c>
      <c r="R12" s="30">
        <v>0</v>
      </c>
      <c r="S12" s="30">
        <v>0</v>
      </c>
      <c r="T12" s="30">
        <v>31.506849315068493</v>
      </c>
      <c r="U12" s="23">
        <f>(B12*1000)/X12</f>
        <v>1.0319233778559365</v>
      </c>
      <c r="V12" s="23">
        <f>SUM(L12,M12,Q12,J12:K12)/SUM(D12,J12:K12)*100</f>
        <v>88.97427415427208</v>
      </c>
      <c r="W12" s="23">
        <f>SUM(J12:K12)/SUM(J12:K12,D12)*100</f>
        <v>12.135424866669627</v>
      </c>
      <c r="X12" s="53">
        <v>352154</v>
      </c>
      <c r="AG12" s="25"/>
      <c r="AH12" s="25"/>
      <c r="AI12" s="25"/>
      <c r="AJ12" s="25"/>
      <c r="AK12" s="25"/>
      <c r="AL12" s="25"/>
      <c r="AM12" s="25"/>
      <c r="AN12" s="25"/>
    </row>
    <row r="13" spans="1:40" ht="20.25" customHeight="1">
      <c r="A13" s="33" t="s">
        <v>34</v>
      </c>
      <c r="B13" s="30">
        <v>317.07013698630135</v>
      </c>
      <c r="C13" s="30">
        <f>SUM(D13,H13:K13)</f>
        <v>376.47238904109594</v>
      </c>
      <c r="D13" s="30">
        <f t="shared" si="0"/>
        <v>317.07013150684935</v>
      </c>
      <c r="E13" s="30">
        <v>296.6294465753425</v>
      </c>
      <c r="F13" s="30">
        <v>2.8393150684931503</v>
      </c>
      <c r="G13" s="30">
        <v>17.601369863013698</v>
      </c>
      <c r="H13" s="30">
        <v>6.5721917808219175</v>
      </c>
      <c r="I13" s="30">
        <v>5.382739726027397</v>
      </c>
      <c r="J13" s="30">
        <v>12.380038356164384</v>
      </c>
      <c r="K13" s="30">
        <v>35.067287671232876</v>
      </c>
      <c r="L13" s="24">
        <v>0</v>
      </c>
      <c r="M13" s="30">
        <v>298.6060219178082</v>
      </c>
      <c r="N13" s="30">
        <v>17.296986301369863</v>
      </c>
      <c r="O13" s="30">
        <v>1.167123287671233</v>
      </c>
      <c r="P13" s="30">
        <v>0</v>
      </c>
      <c r="Q13" s="30">
        <v>6.071369863013699</v>
      </c>
      <c r="R13" s="30">
        <v>5.842465753424658</v>
      </c>
      <c r="S13" s="30">
        <v>0.0410958904109589</v>
      </c>
      <c r="T13" s="30">
        <v>47.44732328767124</v>
      </c>
      <c r="U13" s="30">
        <v>0.905</v>
      </c>
      <c r="V13" s="23">
        <f aca="true" t="shared" si="1" ref="V13:V21">SUM(L13:M13,P13:T13)/C13*100</f>
        <v>95.09549362284</v>
      </c>
      <c r="W13" s="23">
        <f aca="true" t="shared" si="2" ref="W13:W21">T13/C13*100</f>
        <v>12.603134962572742</v>
      </c>
      <c r="X13" s="53">
        <v>351146</v>
      </c>
      <c r="AG13" s="25"/>
      <c r="AH13" s="25"/>
      <c r="AI13" s="25"/>
      <c r="AJ13" s="25"/>
      <c r="AK13" s="25"/>
      <c r="AL13" s="25"/>
      <c r="AM13" s="25"/>
      <c r="AN13" s="25"/>
    </row>
    <row r="14" spans="1:40" ht="20.25" customHeight="1">
      <c r="A14" s="33" t="s">
        <v>72</v>
      </c>
      <c r="B14" s="30">
        <f aca="true" t="shared" si="3" ref="B14:B19">D14</f>
        <v>297.997698630137</v>
      </c>
      <c r="C14" s="30">
        <f>SUM(D14,H14:K14)</f>
        <v>381.60932328767126</v>
      </c>
      <c r="D14" s="30">
        <f t="shared" si="0"/>
        <v>297.997698630137</v>
      </c>
      <c r="E14" s="30">
        <v>282.2796164383562</v>
      </c>
      <c r="F14" s="30">
        <v>2.250684931506849</v>
      </c>
      <c r="G14" s="30">
        <v>13.467397260273973</v>
      </c>
      <c r="H14" s="30">
        <v>7.3529753424657525</v>
      </c>
      <c r="I14" s="30">
        <v>7.558547945205479</v>
      </c>
      <c r="J14" s="30">
        <v>16.706279452054794</v>
      </c>
      <c r="K14" s="30">
        <v>51.99382191780822</v>
      </c>
      <c r="L14" s="24">
        <v>0</v>
      </c>
      <c r="M14" s="30">
        <v>297.2744109589041</v>
      </c>
      <c r="N14" s="30">
        <v>0.7232876712328767</v>
      </c>
      <c r="O14" s="30">
        <v>0</v>
      </c>
      <c r="P14" s="30">
        <v>0</v>
      </c>
      <c r="Q14" s="30">
        <v>6.250358904109588</v>
      </c>
      <c r="R14" s="30">
        <v>7.79754794520548</v>
      </c>
      <c r="S14" s="30">
        <v>0.8636164383561644</v>
      </c>
      <c r="T14" s="30">
        <v>68.70010136986302</v>
      </c>
      <c r="U14" s="30">
        <v>0.853</v>
      </c>
      <c r="V14" s="23">
        <f t="shared" si="1"/>
        <v>99.81046383641743</v>
      </c>
      <c r="W14" s="23">
        <f t="shared" si="2"/>
        <v>18.00273137406403</v>
      </c>
      <c r="X14" s="53">
        <v>349149</v>
      </c>
      <c r="AG14" s="25"/>
      <c r="AH14" s="25"/>
      <c r="AI14" s="25"/>
      <c r="AJ14" s="25"/>
      <c r="AK14" s="25"/>
      <c r="AL14" s="25"/>
      <c r="AM14" s="25"/>
      <c r="AN14" s="25"/>
    </row>
    <row r="15" spans="1:40" ht="20.25" customHeight="1">
      <c r="A15" s="33" t="s">
        <v>73</v>
      </c>
      <c r="B15" s="30">
        <f t="shared" si="3"/>
        <v>301.455</v>
      </c>
      <c r="C15" s="30">
        <f>SUM(D15,H15:K15)</f>
        <v>432.39415616438356</v>
      </c>
      <c r="D15" s="30">
        <f t="shared" si="0"/>
        <v>301.455</v>
      </c>
      <c r="E15" s="30">
        <v>275.984</v>
      </c>
      <c r="F15" s="30">
        <v>18.353</v>
      </c>
      <c r="G15" s="30">
        <v>7.118</v>
      </c>
      <c r="H15" s="30">
        <f>9336/365</f>
        <v>25.578082191780823</v>
      </c>
      <c r="I15" s="30">
        <f>3098/365</f>
        <v>8.487671232876712</v>
      </c>
      <c r="J15" s="30">
        <f>6837604/365/1000</f>
        <v>18.73316164383562</v>
      </c>
      <c r="K15" s="30">
        <f>(35358792-6837604)/365/1000</f>
        <v>78.1402410958904</v>
      </c>
      <c r="L15" s="30">
        <v>1.9734246575342465</v>
      </c>
      <c r="M15" s="30">
        <f>95772/365</f>
        <v>262.38904109589043</v>
      </c>
      <c r="N15" s="30">
        <v>0</v>
      </c>
      <c r="O15" s="30">
        <v>0</v>
      </c>
      <c r="P15" s="30">
        <f>4242/365</f>
        <v>11.621917808219179</v>
      </c>
      <c r="Q15" s="30">
        <v>0</v>
      </c>
      <c r="R15" s="30">
        <v>0</v>
      </c>
      <c r="S15" s="30">
        <v>0</v>
      </c>
      <c r="T15" s="30">
        <f>SUM(J15:K15)</f>
        <v>96.87340273972602</v>
      </c>
      <c r="U15" s="23">
        <f>(B15*1000)/X15</f>
        <v>0.8680009674688596</v>
      </c>
      <c r="V15" s="23">
        <f t="shared" si="1"/>
        <v>86.23099572132521</v>
      </c>
      <c r="W15" s="23">
        <f t="shared" si="2"/>
        <v>22.403957444535305</v>
      </c>
      <c r="X15" s="53">
        <v>347298</v>
      </c>
      <c r="AG15" s="25"/>
      <c r="AH15" s="25"/>
      <c r="AI15" s="25"/>
      <c r="AJ15" s="25"/>
      <c r="AK15" s="25"/>
      <c r="AL15" s="25"/>
      <c r="AM15" s="25"/>
      <c r="AN15" s="25"/>
    </row>
    <row r="16" spans="1:40" ht="20.25" customHeight="1">
      <c r="A16" s="33" t="s">
        <v>78</v>
      </c>
      <c r="B16" s="30">
        <f t="shared" si="3"/>
        <v>206.6331506849315</v>
      </c>
      <c r="C16" s="30">
        <f>SUM(D16,H16:K16)</f>
        <v>286.8423561643836</v>
      </c>
      <c r="D16" s="30">
        <f t="shared" si="0"/>
        <v>206.6331506849315</v>
      </c>
      <c r="E16" s="30">
        <v>197.863</v>
      </c>
      <c r="F16" s="30">
        <v>3.071</v>
      </c>
      <c r="G16" s="30">
        <v>5.699150684931507</v>
      </c>
      <c r="H16" s="30">
        <f>12075/365</f>
        <v>33.082191780821915</v>
      </c>
      <c r="I16" s="30">
        <f>2574/365</f>
        <v>7.052054794520548</v>
      </c>
      <c r="J16" s="30">
        <v>33.02205479452054</v>
      </c>
      <c r="K16" s="30">
        <v>7.052904109589041</v>
      </c>
      <c r="L16" s="30">
        <f>16591/365</f>
        <v>45.45479452054794</v>
      </c>
      <c r="M16" s="30">
        <f>53626/365</f>
        <v>146.92054794520547</v>
      </c>
      <c r="N16" s="30">
        <v>0</v>
      </c>
      <c r="O16" s="30">
        <v>0</v>
      </c>
      <c r="P16" s="30">
        <f>2004/365</f>
        <v>5.49041095890411</v>
      </c>
      <c r="Q16" s="30">
        <v>20.80745205479452</v>
      </c>
      <c r="R16" s="30">
        <v>19.26304109589041</v>
      </c>
      <c r="S16" s="30">
        <v>0.004465753424657534</v>
      </c>
      <c r="T16" s="30">
        <f>SUM(J16:K16)</f>
        <v>40.074958904109586</v>
      </c>
      <c r="U16" s="23">
        <f>(B16*1000)/X16</f>
        <v>0.5984111075922639</v>
      </c>
      <c r="V16" s="23">
        <f t="shared" si="1"/>
        <v>96.92280977972148</v>
      </c>
      <c r="W16" s="23">
        <f t="shared" si="2"/>
        <v>13.971074369903528</v>
      </c>
      <c r="X16" s="53">
        <v>345303</v>
      </c>
      <c r="AG16" s="25"/>
      <c r="AH16" s="25"/>
      <c r="AI16" s="25"/>
      <c r="AJ16" s="25"/>
      <c r="AK16" s="25"/>
      <c r="AL16" s="25"/>
      <c r="AM16" s="25"/>
      <c r="AN16" s="25"/>
    </row>
    <row r="17" spans="1:40" ht="20.25" customHeight="1">
      <c r="A17" s="33" t="s">
        <v>77</v>
      </c>
      <c r="B17" s="30">
        <f t="shared" si="3"/>
        <v>164.69899999999998</v>
      </c>
      <c r="C17" s="30">
        <f>SUM(D17,H17:K17)</f>
        <v>236.33836986301367</v>
      </c>
      <c r="D17" s="30">
        <f t="shared" si="0"/>
        <v>164.69899999999998</v>
      </c>
      <c r="E17" s="30">
        <v>161.926</v>
      </c>
      <c r="F17" s="30">
        <v>0.855</v>
      </c>
      <c r="G17" s="30">
        <v>1.918</v>
      </c>
      <c r="H17" s="30">
        <f>8128/365</f>
        <v>22.268493150684932</v>
      </c>
      <c r="I17" s="30">
        <f>4946/365</f>
        <v>13.550684931506849</v>
      </c>
      <c r="J17" s="30">
        <v>22.26972602739726</v>
      </c>
      <c r="K17" s="30">
        <v>13.55046575342466</v>
      </c>
      <c r="L17" s="30">
        <v>116.978</v>
      </c>
      <c r="M17" s="30">
        <f>15158/365</f>
        <v>41.52876712328767</v>
      </c>
      <c r="N17" s="30">
        <v>0</v>
      </c>
      <c r="O17" s="30">
        <f>207/365</f>
        <v>0.5671232876712329</v>
      </c>
      <c r="P17" s="30">
        <f>652/365</f>
        <v>1.7863013698630137</v>
      </c>
      <c r="Q17" s="30">
        <v>18.568273972602732</v>
      </c>
      <c r="R17" s="30">
        <v>17.22726027397261</v>
      </c>
      <c r="S17" s="30">
        <v>0.02465753424657534</v>
      </c>
      <c r="T17" s="30">
        <f>SUM(J17:K17)</f>
        <v>35.82019178082192</v>
      </c>
      <c r="U17" s="23">
        <v>0.4542027495580192</v>
      </c>
      <c r="V17" s="23">
        <f t="shared" si="1"/>
        <v>98.13618169120303</v>
      </c>
      <c r="W17" s="23">
        <f t="shared" si="2"/>
        <v>15.156316683399314</v>
      </c>
      <c r="X17" s="53">
        <v>343302</v>
      </c>
      <c r="Y17" s="30">
        <f>SUM(L17:T17)</f>
        <v>232.50057534246574</v>
      </c>
      <c r="AG17" s="25"/>
      <c r="AH17" s="25"/>
      <c r="AI17" s="25"/>
      <c r="AJ17" s="25"/>
      <c r="AK17" s="25"/>
      <c r="AL17" s="25"/>
      <c r="AM17" s="25"/>
      <c r="AN17" s="25"/>
    </row>
    <row r="18" spans="1:40" ht="20.25" customHeight="1">
      <c r="A18" s="33" t="s">
        <v>113</v>
      </c>
      <c r="B18" s="30">
        <f t="shared" si="3"/>
        <v>158.27501917808223</v>
      </c>
      <c r="C18" s="30">
        <v>300.39805260273977</v>
      </c>
      <c r="D18" s="30">
        <f t="shared" si="0"/>
        <v>158.27501917808223</v>
      </c>
      <c r="E18" s="30">
        <v>155.95451232876715</v>
      </c>
      <c r="F18" s="30">
        <v>0.7223698630136985</v>
      </c>
      <c r="G18" s="30">
        <v>1.5981369863013697</v>
      </c>
      <c r="H18" s="30">
        <v>14.941808219178084</v>
      </c>
      <c r="I18" s="30">
        <v>17.41030136986301</v>
      </c>
      <c r="J18" s="30">
        <v>25.89974712328767</v>
      </c>
      <c r="K18" s="30">
        <v>83.87117671232876</v>
      </c>
      <c r="L18" s="30">
        <v>118.8788219178082</v>
      </c>
      <c r="M18" s="30">
        <v>36.429153424657535</v>
      </c>
      <c r="N18" s="30">
        <v>0</v>
      </c>
      <c r="O18" s="30">
        <v>0.15013698630136985</v>
      </c>
      <c r="P18" s="30">
        <v>2.816906849315068</v>
      </c>
      <c r="Q18" s="30">
        <v>12.627205479452055</v>
      </c>
      <c r="R18" s="30">
        <v>19.63723287671232</v>
      </c>
      <c r="S18" s="30">
        <v>0.08767123287671233</v>
      </c>
      <c r="T18" s="30">
        <v>109.77092383561643</v>
      </c>
      <c r="U18" s="23">
        <v>0.4635609890610522</v>
      </c>
      <c r="V18" s="23">
        <v>99.95002065259723</v>
      </c>
      <c r="W18" s="23">
        <v>36.54182271973067</v>
      </c>
      <c r="X18" s="53">
        <v>341433</v>
      </c>
      <c r="Y18" s="30"/>
      <c r="AG18" s="25"/>
      <c r="AH18" s="25"/>
      <c r="AI18" s="25"/>
      <c r="AJ18" s="25"/>
      <c r="AK18" s="25"/>
      <c r="AL18" s="25"/>
      <c r="AM18" s="25"/>
      <c r="AN18" s="25"/>
    </row>
    <row r="19" spans="1:40" ht="20.25" customHeight="1">
      <c r="A19" s="33" t="s">
        <v>115</v>
      </c>
      <c r="B19" s="30">
        <f t="shared" si="3"/>
        <v>154.97598301369865</v>
      </c>
      <c r="C19" s="30">
        <v>294.4543567123287</v>
      </c>
      <c r="D19" s="30">
        <f>SUM(E19:G19)</f>
        <v>154.97598301369865</v>
      </c>
      <c r="E19" s="30">
        <v>152.3839693150685</v>
      </c>
      <c r="F19" s="30">
        <v>0.6990000000000001</v>
      </c>
      <c r="G19" s="30">
        <v>1.8930136986301371</v>
      </c>
      <c r="H19" s="30">
        <v>19.01579</v>
      </c>
      <c r="I19" s="30">
        <v>10.84750369863014</v>
      </c>
      <c r="J19" s="30">
        <v>24.48464</v>
      </c>
      <c r="K19" s="30">
        <v>85.13043999999998</v>
      </c>
      <c r="L19" s="30">
        <v>117.4224487671233</v>
      </c>
      <c r="M19" s="30">
        <v>34.198</v>
      </c>
      <c r="N19" s="30">
        <v>0.6753698630136987</v>
      </c>
      <c r="O19" s="30">
        <v>0.022986301369863016</v>
      </c>
      <c r="P19" s="30">
        <v>2.679</v>
      </c>
      <c r="Q19" s="30">
        <v>9.751490000000002</v>
      </c>
      <c r="R19" s="30">
        <v>19.991790000000005</v>
      </c>
      <c r="S19" s="30">
        <v>0.121</v>
      </c>
      <c r="T19" s="30">
        <v>109.61507999999998</v>
      </c>
      <c r="U19" s="23">
        <v>0.4545230083343069</v>
      </c>
      <c r="V19" s="23">
        <v>99.77057634577116</v>
      </c>
      <c r="W19" s="23">
        <v>37.2265098142494</v>
      </c>
      <c r="X19" s="53">
        <v>340964</v>
      </c>
      <c r="Y19" s="30">
        <v>294.4771649315068</v>
      </c>
      <c r="AG19" s="25"/>
      <c r="AH19" s="25"/>
      <c r="AI19" s="25"/>
      <c r="AJ19" s="25"/>
      <c r="AK19" s="25"/>
      <c r="AL19" s="25"/>
      <c r="AM19" s="25"/>
      <c r="AN19" s="25"/>
    </row>
    <row r="20" spans="1:40" ht="20.25" customHeight="1">
      <c r="A20" s="33" t="s">
        <v>114</v>
      </c>
      <c r="B20" s="30">
        <v>162.45895890410955</v>
      </c>
      <c r="C20" s="30">
        <v>303.01091232876706</v>
      </c>
      <c r="D20" s="30">
        <v>162.45895890410955</v>
      </c>
      <c r="E20" s="30">
        <v>159.95479452054792</v>
      </c>
      <c r="F20" s="30">
        <v>0.0136986301369863</v>
      </c>
      <c r="G20" s="30">
        <v>2.490465753424658</v>
      </c>
      <c r="H20" s="30">
        <v>18.570476712328773</v>
      </c>
      <c r="I20" s="30">
        <v>10.109958904109588</v>
      </c>
      <c r="J20" s="30">
        <v>22.255980821917813</v>
      </c>
      <c r="K20" s="30">
        <v>89.61553698630136</v>
      </c>
      <c r="L20" s="30">
        <v>115.37887671232875</v>
      </c>
      <c r="M20" s="30">
        <v>44.777383561643845</v>
      </c>
      <c r="N20" s="30">
        <v>0</v>
      </c>
      <c r="O20" s="30">
        <v>0</v>
      </c>
      <c r="P20" s="30">
        <v>2.3026986301369865</v>
      </c>
      <c r="Q20" s="30">
        <v>9.203317808219177</v>
      </c>
      <c r="R20" s="30">
        <v>19.238761643835613</v>
      </c>
      <c r="S20" s="30">
        <v>0.23835616438356164</v>
      </c>
      <c r="T20" s="30">
        <v>111.872</v>
      </c>
      <c r="U20" s="23">
        <v>0.47798213779398785</v>
      </c>
      <c r="V20" s="23">
        <v>100.00015913347052</v>
      </c>
      <c r="W20" s="23">
        <v>36.920122493350604</v>
      </c>
      <c r="X20" s="53">
        <v>339.885</v>
      </c>
      <c r="Y20" s="30">
        <v>303.01139452054787</v>
      </c>
      <c r="Z20">
        <v>111.87151780821918</v>
      </c>
      <c r="AG20" s="25"/>
      <c r="AH20" s="25"/>
      <c r="AI20" s="25"/>
      <c r="AJ20" s="25"/>
      <c r="AK20" s="25"/>
      <c r="AL20" s="25"/>
      <c r="AM20" s="25"/>
      <c r="AN20" s="25"/>
    </row>
    <row r="21" spans="1:40" ht="20.25" customHeight="1">
      <c r="A21" s="33" t="s">
        <v>117</v>
      </c>
      <c r="B21" s="30">
        <f>D21</f>
        <v>151.12166849315068</v>
      </c>
      <c r="C21" s="30">
        <f>SUM(D21,H21:K21)</f>
        <v>283.86497534246575</v>
      </c>
      <c r="D21" s="30">
        <f>IF(SUM(D23:D35)=SUM(E21:G21),SUM(D23:D35),"error")</f>
        <v>151.12166849315068</v>
      </c>
      <c r="E21" s="30">
        <f>SUM(E23:E35)</f>
        <v>149.14333972602742</v>
      </c>
      <c r="F21" s="30">
        <f>SUM(F23:F35)</f>
        <v>0</v>
      </c>
      <c r="G21" s="30">
        <f>SUM(G23:G35)</f>
        <v>1.9783287671232876</v>
      </c>
      <c r="H21" s="30">
        <f aca="true" t="shared" si="4" ref="H21:S21">SUM(H23:H35)</f>
        <v>16.067287671232876</v>
      </c>
      <c r="I21" s="30">
        <f t="shared" si="4"/>
        <v>8.48759178082192</v>
      </c>
      <c r="J21" s="30">
        <f t="shared" si="4"/>
        <v>18.59381917808219</v>
      </c>
      <c r="K21" s="30">
        <f t="shared" si="4"/>
        <v>89.59460821917808</v>
      </c>
      <c r="L21" s="30">
        <f t="shared" si="4"/>
        <v>76.08314794520548</v>
      </c>
      <c r="M21" s="30">
        <f t="shared" si="4"/>
        <v>73.4905205479452</v>
      </c>
      <c r="N21" s="30">
        <f t="shared" si="4"/>
        <v>0</v>
      </c>
      <c r="O21" s="30">
        <f t="shared" si="4"/>
        <v>0</v>
      </c>
      <c r="P21" s="30">
        <f>SUM(P23:P35)</f>
        <v>1.548</v>
      </c>
      <c r="Q21" s="30">
        <f t="shared" si="4"/>
        <v>7.9349123287671235</v>
      </c>
      <c r="R21" s="30">
        <f t="shared" si="4"/>
        <v>16.537775342465757</v>
      </c>
      <c r="S21" s="30">
        <f t="shared" si="4"/>
        <v>0.0821917808219178</v>
      </c>
      <c r="T21" s="30">
        <f>SUM(T23:T35)</f>
        <v>108.18842739726028</v>
      </c>
      <c r="U21" s="23">
        <f>AVERAGE(U23:U35)</f>
        <v>0.421989579845163</v>
      </c>
      <c r="V21" s="23">
        <f t="shared" si="1"/>
        <v>100</v>
      </c>
      <c r="W21" s="23">
        <f t="shared" si="2"/>
        <v>38.112636920682995</v>
      </c>
      <c r="X21" s="57">
        <v>336.838</v>
      </c>
      <c r="Y21" s="23">
        <f>SUM(L21:T21)</f>
        <v>283.86497534246575</v>
      </c>
      <c r="Z21" s="30">
        <f>SUM(J21:K21)</f>
        <v>108.18842739726027</v>
      </c>
      <c r="AG21" s="25"/>
      <c r="AH21" s="25"/>
      <c r="AI21" s="25"/>
      <c r="AJ21" s="25"/>
      <c r="AK21" s="25"/>
      <c r="AL21" s="25"/>
      <c r="AM21" s="25"/>
      <c r="AN21" s="25"/>
    </row>
    <row r="22" spans="1:40" ht="6" customHeight="1">
      <c r="A22" s="50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3"/>
      <c r="V22" s="23"/>
      <c r="W22" s="23"/>
      <c r="X22" s="62"/>
      <c r="AG22" s="25"/>
      <c r="AH22" s="25"/>
      <c r="AI22" s="25"/>
      <c r="AJ22" s="25"/>
      <c r="AK22" s="25"/>
      <c r="AL22" s="25"/>
      <c r="AM22" s="25"/>
      <c r="AN22" s="25"/>
    </row>
    <row r="23" spans="1:40" ht="20.25" customHeight="1">
      <c r="A23" s="34" t="s">
        <v>35</v>
      </c>
      <c r="B23" s="30">
        <f>D23</f>
        <v>46.01193972602739</v>
      </c>
      <c r="C23" s="30">
        <f>SUM(D23,H23:K23)</f>
        <v>93.94807671232877</v>
      </c>
      <c r="D23" s="30">
        <f>SUM(E23:G23)</f>
        <v>46.01193972602739</v>
      </c>
      <c r="E23" s="31">
        <v>46.01193972602739</v>
      </c>
      <c r="F23" s="30">
        <v>0</v>
      </c>
      <c r="G23" s="30">
        <v>0</v>
      </c>
      <c r="H23" s="30">
        <v>7.55758904109589</v>
      </c>
      <c r="I23" s="30">
        <v>2.479213698630137</v>
      </c>
      <c r="J23" s="32">
        <v>4.3697260273972605</v>
      </c>
      <c r="K23" s="32">
        <v>33.52960821917809</v>
      </c>
      <c r="L23" s="30">
        <v>29.735391780821917</v>
      </c>
      <c r="M23" s="30">
        <v>15.93254794520548</v>
      </c>
      <c r="N23" s="30">
        <v>0</v>
      </c>
      <c r="O23" s="30">
        <v>0</v>
      </c>
      <c r="P23" s="30">
        <v>0.34400000000000003</v>
      </c>
      <c r="Q23" s="30">
        <v>2.479213698630137</v>
      </c>
      <c r="R23" s="30">
        <v>7.55758904109589</v>
      </c>
      <c r="S23" s="30">
        <v>0</v>
      </c>
      <c r="T23" s="30">
        <v>37.89933424657534</v>
      </c>
      <c r="U23" s="23">
        <f>(B23/X23)</f>
        <v>0.42307884443039306</v>
      </c>
      <c r="V23" s="23">
        <f>SUM(L23:M23,P23:T23)/C23*100</f>
        <v>100</v>
      </c>
      <c r="W23" s="23">
        <f>T23/C23*100</f>
        <v>40.34072391138352</v>
      </c>
      <c r="X23" s="63">
        <v>108.755</v>
      </c>
      <c r="AG23" s="25"/>
      <c r="AH23" s="25"/>
      <c r="AI23" s="25"/>
      <c r="AJ23" s="25"/>
      <c r="AK23" s="25"/>
      <c r="AL23" s="25"/>
      <c r="AM23" s="25"/>
      <c r="AN23" s="25"/>
    </row>
    <row r="24" spans="1:40" ht="20.25" customHeight="1">
      <c r="A24" s="34" t="s">
        <v>36</v>
      </c>
      <c r="B24" s="30">
        <f aca="true" t="shared" si="5" ref="B24:B35">D24</f>
        <v>4.57013698630137</v>
      </c>
      <c r="C24" s="30">
        <f aca="true" t="shared" si="6" ref="C24:C35">SUM(D24,H24:K24)</f>
        <v>8.415468493150685</v>
      </c>
      <c r="D24" s="30">
        <f aca="true" t="shared" si="7" ref="D24:D35">SUM(E24:G24)</f>
        <v>4.57013698630137</v>
      </c>
      <c r="E24" s="31">
        <v>4.567726027397261</v>
      </c>
      <c r="F24" s="30">
        <v>0</v>
      </c>
      <c r="G24" s="30">
        <v>0.002410958904109589</v>
      </c>
      <c r="H24" s="30">
        <v>0.262986301369863</v>
      </c>
      <c r="I24" s="30">
        <v>0.5213917808219178</v>
      </c>
      <c r="J24" s="32">
        <v>0.48986027397260273</v>
      </c>
      <c r="K24" s="32">
        <v>2.5710931506849315</v>
      </c>
      <c r="L24" s="30">
        <v>0</v>
      </c>
      <c r="M24" s="31">
        <v>4.56495890410959</v>
      </c>
      <c r="N24" s="30">
        <v>0</v>
      </c>
      <c r="O24" s="30">
        <v>0</v>
      </c>
      <c r="P24" s="30">
        <v>0.005178082191780822</v>
      </c>
      <c r="Q24" s="30">
        <v>0.5296986301369863</v>
      </c>
      <c r="R24" s="30">
        <v>0.25467945205479453</v>
      </c>
      <c r="S24" s="30">
        <v>0</v>
      </c>
      <c r="T24" s="30">
        <v>3.0609534246575345</v>
      </c>
      <c r="U24" s="23">
        <f aca="true" t="shared" si="8" ref="U24:U34">(B24/X24)</f>
        <v>0.39020978366644216</v>
      </c>
      <c r="V24" s="23">
        <f aca="true" t="shared" si="9" ref="V24:V35">SUM(L24:M24,P24:T24)/C24*100</f>
        <v>100</v>
      </c>
      <c r="W24" s="23">
        <f aca="true" t="shared" si="10" ref="W24:W34">T24/C24*100</f>
        <v>36.372941413170665</v>
      </c>
      <c r="X24" s="63">
        <v>11.712</v>
      </c>
      <c r="AG24" s="25"/>
      <c r="AH24" s="25"/>
      <c r="AI24" s="25"/>
      <c r="AJ24" s="25"/>
      <c r="AK24" s="25"/>
      <c r="AL24" s="25"/>
      <c r="AM24" s="25"/>
      <c r="AN24" s="25"/>
    </row>
    <row r="25" spans="1:40" ht="20.25" customHeight="1">
      <c r="A25" s="34" t="s">
        <v>37</v>
      </c>
      <c r="B25" s="30">
        <f t="shared" si="5"/>
        <v>11.318493150684933</v>
      </c>
      <c r="C25" s="30">
        <f t="shared" si="6"/>
        <v>18.165419178082193</v>
      </c>
      <c r="D25" s="30">
        <f t="shared" si="7"/>
        <v>11.318493150684933</v>
      </c>
      <c r="E25" s="31">
        <v>10.40219178082192</v>
      </c>
      <c r="F25" s="30">
        <v>0</v>
      </c>
      <c r="G25" s="31">
        <v>0.9163013698630137</v>
      </c>
      <c r="H25" s="31">
        <v>0.16986301369863013</v>
      </c>
      <c r="I25" s="31">
        <v>0.3780821917808219</v>
      </c>
      <c r="J25" s="32">
        <v>0.12278904109589041</v>
      </c>
      <c r="K25" s="32">
        <v>6.1761917808219176</v>
      </c>
      <c r="L25" s="30">
        <v>0</v>
      </c>
      <c r="M25" s="31">
        <v>11.248958904109589</v>
      </c>
      <c r="N25" s="30">
        <v>0</v>
      </c>
      <c r="O25" s="30">
        <v>0</v>
      </c>
      <c r="P25" s="30">
        <v>0.06953424657534246</v>
      </c>
      <c r="Q25" s="30">
        <v>0.10136986301369863</v>
      </c>
      <c r="R25" s="30">
        <v>0.4465753424657534</v>
      </c>
      <c r="S25" s="30">
        <v>0</v>
      </c>
      <c r="T25" s="30">
        <v>6.298980821917809</v>
      </c>
      <c r="U25" s="23">
        <f t="shared" si="8"/>
        <v>0.427887991482116</v>
      </c>
      <c r="V25" s="23">
        <f t="shared" si="9"/>
        <v>99.99999999999997</v>
      </c>
      <c r="W25" s="23">
        <f t="shared" si="10"/>
        <v>34.675670074918806</v>
      </c>
      <c r="X25" s="63">
        <v>26.452</v>
      </c>
      <c r="AG25" s="25"/>
      <c r="AH25" s="25"/>
      <c r="AI25" s="25"/>
      <c r="AJ25" s="25"/>
      <c r="AK25" s="25"/>
      <c r="AL25" s="25"/>
      <c r="AM25" s="25"/>
      <c r="AN25" s="25"/>
    </row>
    <row r="26" spans="1:24" ht="20.25" customHeight="1">
      <c r="A26" s="34" t="s">
        <v>38</v>
      </c>
      <c r="B26" s="30">
        <f t="shared" si="5"/>
        <v>11.246383561643835</v>
      </c>
      <c r="C26" s="30">
        <f t="shared" si="6"/>
        <v>19.749715068493153</v>
      </c>
      <c r="D26" s="30">
        <f t="shared" si="7"/>
        <v>11.246383561643835</v>
      </c>
      <c r="E26" s="31">
        <v>10.410767123287672</v>
      </c>
      <c r="F26" s="30">
        <v>0</v>
      </c>
      <c r="G26" s="31">
        <v>0.8356164383561644</v>
      </c>
      <c r="H26" s="31">
        <v>1.5314520547945205</v>
      </c>
      <c r="I26" s="31">
        <v>0.23013698630136986</v>
      </c>
      <c r="J26" s="32">
        <v>1.4512520547945205</v>
      </c>
      <c r="K26" s="32">
        <v>5.290490410958904</v>
      </c>
      <c r="L26" s="30">
        <v>7.1670410958904105</v>
      </c>
      <c r="M26" s="30">
        <v>4.079342465753425</v>
      </c>
      <c r="N26" s="30">
        <v>0</v>
      </c>
      <c r="O26" s="30">
        <v>0</v>
      </c>
      <c r="P26" s="30">
        <v>0</v>
      </c>
      <c r="Q26" s="30">
        <v>0</v>
      </c>
      <c r="R26" s="30">
        <v>1.7615890410958905</v>
      </c>
      <c r="S26" s="30">
        <v>0</v>
      </c>
      <c r="T26" s="30">
        <v>6.741742465753425</v>
      </c>
      <c r="U26" s="23">
        <f t="shared" si="8"/>
        <v>0.5586877079803197</v>
      </c>
      <c r="V26" s="23">
        <f t="shared" si="9"/>
        <v>99.99999999999997</v>
      </c>
      <c r="W26" s="23">
        <f t="shared" si="10"/>
        <v>34.135897365469184</v>
      </c>
      <c r="X26" s="63">
        <v>20.13</v>
      </c>
    </row>
    <row r="27" spans="1:24" ht="20.25" customHeight="1">
      <c r="A27" s="34" t="s">
        <v>39</v>
      </c>
      <c r="B27" s="30">
        <f t="shared" si="5"/>
        <v>39.6394794520548</v>
      </c>
      <c r="C27" s="30">
        <f t="shared" si="6"/>
        <v>77.73279178082193</v>
      </c>
      <c r="D27" s="30">
        <f t="shared" si="7"/>
        <v>39.6394794520548</v>
      </c>
      <c r="E27" s="31">
        <v>39.6394794520548</v>
      </c>
      <c r="F27" s="30">
        <v>0</v>
      </c>
      <c r="G27" s="30">
        <v>0</v>
      </c>
      <c r="H27" s="30">
        <v>4.204767123287671</v>
      </c>
      <c r="I27" s="30">
        <v>3.8120547945205483</v>
      </c>
      <c r="J27" s="32">
        <v>4.1565369863013695</v>
      </c>
      <c r="K27" s="32">
        <v>25.919953424657532</v>
      </c>
      <c r="L27" s="30">
        <v>28.264575342465754</v>
      </c>
      <c r="M27" s="30">
        <v>10.467315068493152</v>
      </c>
      <c r="N27" s="30">
        <v>0</v>
      </c>
      <c r="O27" s="30">
        <v>0</v>
      </c>
      <c r="P27" s="30">
        <v>0.9075890410958903</v>
      </c>
      <c r="Q27" s="30">
        <v>4.204767123287671</v>
      </c>
      <c r="R27" s="30">
        <v>3.8120547945205483</v>
      </c>
      <c r="S27" s="30">
        <v>0</v>
      </c>
      <c r="T27" s="30">
        <v>30.076490410958904</v>
      </c>
      <c r="U27" s="23">
        <f t="shared" si="8"/>
        <v>0.49263620317228574</v>
      </c>
      <c r="V27" s="23">
        <f t="shared" si="9"/>
        <v>99.99999999999997</v>
      </c>
      <c r="W27" s="23">
        <f t="shared" si="10"/>
        <v>38.69215259341723</v>
      </c>
      <c r="X27" s="63">
        <v>80.464</v>
      </c>
    </row>
    <row r="28" spans="1:24" ht="20.25" customHeight="1">
      <c r="A28" s="34" t="s">
        <v>40</v>
      </c>
      <c r="B28" s="30">
        <f t="shared" si="5"/>
        <v>11.15794794520548</v>
      </c>
      <c r="C28" s="30">
        <f t="shared" si="6"/>
        <v>18.41365479452055</v>
      </c>
      <c r="D28" s="30">
        <f t="shared" si="7"/>
        <v>11.15794794520548</v>
      </c>
      <c r="E28" s="31">
        <v>11.12553698630137</v>
      </c>
      <c r="F28" s="30">
        <v>0</v>
      </c>
      <c r="G28" s="30">
        <v>0.03241095890410959</v>
      </c>
      <c r="H28" s="30">
        <v>0.4505753424657534</v>
      </c>
      <c r="I28" s="30">
        <v>0.4863013698630137</v>
      </c>
      <c r="J28" s="32">
        <v>1.0339643835616439</v>
      </c>
      <c r="K28" s="32">
        <v>5.284865753424658</v>
      </c>
      <c r="L28" s="30">
        <v>6.295591780821918</v>
      </c>
      <c r="M28" s="30">
        <v>4.862356164383561</v>
      </c>
      <c r="N28" s="30">
        <v>0</v>
      </c>
      <c r="O28" s="30">
        <v>0</v>
      </c>
      <c r="P28" s="30">
        <v>0</v>
      </c>
      <c r="Q28" s="30">
        <v>0.23013698630136986</v>
      </c>
      <c r="R28" s="30">
        <v>0.7067397260273972</v>
      </c>
      <c r="S28" s="30">
        <v>0</v>
      </c>
      <c r="T28" s="30">
        <v>6.318830136986302</v>
      </c>
      <c r="U28" s="23">
        <f t="shared" si="8"/>
        <v>0.6033279953068823</v>
      </c>
      <c r="V28" s="23">
        <f t="shared" si="9"/>
        <v>99.99999999999997</v>
      </c>
      <c r="W28" s="23">
        <f t="shared" si="10"/>
        <v>34.3160019425727</v>
      </c>
      <c r="X28" s="63">
        <v>18.494</v>
      </c>
    </row>
    <row r="29" spans="1:24" ht="20.25" customHeight="1">
      <c r="A29" s="34" t="s">
        <v>41</v>
      </c>
      <c r="B29" s="30">
        <f t="shared" si="5"/>
        <v>4.804657534246575</v>
      </c>
      <c r="C29" s="30">
        <f t="shared" si="6"/>
        <v>8.64617808219178</v>
      </c>
      <c r="D29" s="30">
        <f t="shared" si="7"/>
        <v>4.804657534246575</v>
      </c>
      <c r="E29" s="31">
        <v>4.804657534246575</v>
      </c>
      <c r="F29" s="30">
        <v>0</v>
      </c>
      <c r="G29" s="30">
        <v>0</v>
      </c>
      <c r="H29" s="30">
        <v>0.6273972602739726</v>
      </c>
      <c r="I29" s="30">
        <v>0.07671232876712329</v>
      </c>
      <c r="J29" s="32">
        <v>1.1540109589041097</v>
      </c>
      <c r="K29" s="32">
        <v>1.9834</v>
      </c>
      <c r="L29" s="30">
        <v>0</v>
      </c>
      <c r="M29" s="31">
        <v>4.763561643835616</v>
      </c>
      <c r="N29" s="30">
        <v>0</v>
      </c>
      <c r="O29" s="30">
        <v>0</v>
      </c>
      <c r="P29" s="30">
        <v>0.0410958904109589</v>
      </c>
      <c r="Q29" s="30">
        <v>0</v>
      </c>
      <c r="R29" s="30">
        <v>0.7041095890410959</v>
      </c>
      <c r="S29" s="30">
        <v>0</v>
      </c>
      <c r="T29" s="30">
        <v>3.1374109589041095</v>
      </c>
      <c r="U29" s="23">
        <f t="shared" si="8"/>
        <v>0.347232603472326</v>
      </c>
      <c r="V29" s="23">
        <f t="shared" si="9"/>
        <v>100</v>
      </c>
      <c r="W29" s="23">
        <f t="shared" si="10"/>
        <v>36.286679837952</v>
      </c>
      <c r="X29" s="63">
        <v>13.837</v>
      </c>
    </row>
    <row r="30" spans="1:24" ht="20.25" customHeight="1">
      <c r="A30" s="34" t="s">
        <v>42</v>
      </c>
      <c r="B30" s="30">
        <f t="shared" si="5"/>
        <v>1.58986301369863</v>
      </c>
      <c r="C30" s="30">
        <f t="shared" si="6"/>
        <v>2.5436630136986302</v>
      </c>
      <c r="D30" s="30">
        <f t="shared" si="7"/>
        <v>1.58986301369863</v>
      </c>
      <c r="E30" s="31">
        <v>1.5432876712328767</v>
      </c>
      <c r="F30" s="30">
        <v>0</v>
      </c>
      <c r="G30" s="31">
        <v>0.04657534246575343</v>
      </c>
      <c r="H30" s="31">
        <v>0.0273972602739726</v>
      </c>
      <c r="I30" s="31">
        <v>0.0027397260273972603</v>
      </c>
      <c r="J30" s="32">
        <v>0.41368767123287675</v>
      </c>
      <c r="K30" s="32">
        <v>0.5099753424657534</v>
      </c>
      <c r="L30" s="30">
        <v>0</v>
      </c>
      <c r="M30" s="30">
        <v>1.58986301369863</v>
      </c>
      <c r="N30" s="30">
        <v>0</v>
      </c>
      <c r="O30" s="30">
        <v>0</v>
      </c>
      <c r="P30" s="30">
        <v>0</v>
      </c>
      <c r="Q30" s="30">
        <v>0.005479452054794521</v>
      </c>
      <c r="R30" s="30">
        <v>0.024657534246575342</v>
      </c>
      <c r="S30" s="30">
        <v>0</v>
      </c>
      <c r="T30" s="30">
        <v>0.9236630136986301</v>
      </c>
      <c r="U30" s="23">
        <f t="shared" si="8"/>
        <v>0.32733436559576484</v>
      </c>
      <c r="V30" s="23">
        <f t="shared" si="9"/>
        <v>100</v>
      </c>
      <c r="W30" s="23">
        <f t="shared" si="10"/>
        <v>36.31231844487025</v>
      </c>
      <c r="X30" s="63">
        <v>4.857</v>
      </c>
    </row>
    <row r="31" spans="1:24" ht="20.25" customHeight="1">
      <c r="A31" s="34" t="s">
        <v>43</v>
      </c>
      <c r="B31" s="30">
        <f t="shared" si="5"/>
        <v>3.2963561643835613</v>
      </c>
      <c r="C31" s="30">
        <f t="shared" si="6"/>
        <v>5.405315068493151</v>
      </c>
      <c r="D31" s="30">
        <f t="shared" si="7"/>
        <v>3.2963561643835613</v>
      </c>
      <c r="E31" s="31">
        <v>3.2938082191780818</v>
      </c>
      <c r="F31" s="30">
        <v>0</v>
      </c>
      <c r="G31" s="30">
        <v>0.0025479452054794523</v>
      </c>
      <c r="H31" s="30">
        <v>0.08567123287671233</v>
      </c>
      <c r="I31" s="30">
        <v>0.03958904109589041</v>
      </c>
      <c r="J31" s="32">
        <v>0.6722191780821918</v>
      </c>
      <c r="K31" s="32">
        <v>1.3114794520547945</v>
      </c>
      <c r="L31" s="30">
        <v>0</v>
      </c>
      <c r="M31" s="31">
        <v>3.292794520547945</v>
      </c>
      <c r="N31" s="30">
        <v>0</v>
      </c>
      <c r="O31" s="30">
        <v>0</v>
      </c>
      <c r="P31" s="30">
        <v>0.0035616438356164386</v>
      </c>
      <c r="Q31" s="30">
        <v>0.0061643835616438354</v>
      </c>
      <c r="R31" s="30">
        <v>0.1190958904109589</v>
      </c>
      <c r="S31" s="30">
        <v>0</v>
      </c>
      <c r="T31" s="30">
        <v>1.983698630136986</v>
      </c>
      <c r="U31" s="23">
        <f t="shared" si="8"/>
        <v>0.26186496380549423</v>
      </c>
      <c r="V31" s="23">
        <f t="shared" si="9"/>
        <v>100</v>
      </c>
      <c r="W31" s="23">
        <f t="shared" si="10"/>
        <v>36.699037983922466</v>
      </c>
      <c r="X31" s="63">
        <v>12.588</v>
      </c>
    </row>
    <row r="32" spans="1:24" ht="20.25" customHeight="1">
      <c r="A32" s="34" t="s">
        <v>44</v>
      </c>
      <c r="B32" s="30">
        <f t="shared" si="5"/>
        <v>4.107123287671233</v>
      </c>
      <c r="C32" s="30">
        <f t="shared" si="6"/>
        <v>7.35022191780822</v>
      </c>
      <c r="D32" s="30">
        <f t="shared" si="7"/>
        <v>4.107123287671233</v>
      </c>
      <c r="E32" s="31">
        <v>4.107123287671233</v>
      </c>
      <c r="F32" s="30">
        <v>0</v>
      </c>
      <c r="G32" s="30">
        <v>0</v>
      </c>
      <c r="H32" s="30">
        <v>0.3287671232876712</v>
      </c>
      <c r="I32" s="30">
        <v>0.19726027397260273</v>
      </c>
      <c r="J32" s="32">
        <v>1.2845068493150686</v>
      </c>
      <c r="K32" s="32">
        <v>1.4325643835616437</v>
      </c>
      <c r="L32" s="30">
        <v>0</v>
      </c>
      <c r="M32" s="31">
        <v>4.035616438356165</v>
      </c>
      <c r="N32" s="30">
        <v>0</v>
      </c>
      <c r="O32" s="30">
        <v>0</v>
      </c>
      <c r="P32" s="30">
        <v>0.0715068493150685</v>
      </c>
      <c r="Q32" s="30">
        <v>0.2136986301369863</v>
      </c>
      <c r="R32" s="30">
        <v>0.31232876712328766</v>
      </c>
      <c r="S32" s="30">
        <v>0</v>
      </c>
      <c r="T32" s="30">
        <v>2.7170712328767124</v>
      </c>
      <c r="U32" s="23">
        <f t="shared" si="8"/>
        <v>0.3606852803786101</v>
      </c>
      <c r="V32" s="23">
        <f t="shared" si="9"/>
        <v>99.99999999999999</v>
      </c>
      <c r="W32" s="23">
        <f t="shared" si="10"/>
        <v>36.96583944348339</v>
      </c>
      <c r="X32" s="63">
        <v>11.387</v>
      </c>
    </row>
    <row r="33" spans="1:24" ht="20.25" customHeight="1">
      <c r="A33" s="34" t="s">
        <v>45</v>
      </c>
      <c r="B33" s="30">
        <f t="shared" si="5"/>
        <v>8.704164383561643</v>
      </c>
      <c r="C33" s="30">
        <f t="shared" si="6"/>
        <v>14.985071232876713</v>
      </c>
      <c r="D33" s="30">
        <f t="shared" si="7"/>
        <v>8.704164383561643</v>
      </c>
      <c r="E33" s="31">
        <v>8.702794520547945</v>
      </c>
      <c r="F33" s="30">
        <v>0</v>
      </c>
      <c r="G33" s="30">
        <v>0.0013698630136986301</v>
      </c>
      <c r="H33" s="30">
        <v>0.4328767123287671</v>
      </c>
      <c r="I33" s="30">
        <v>0.1643835616438356</v>
      </c>
      <c r="J33" s="32">
        <v>1.8904246575342465</v>
      </c>
      <c r="K33" s="32">
        <v>3.793221917808219</v>
      </c>
      <c r="L33" s="30">
        <v>4.575342465753424</v>
      </c>
      <c r="M33" s="30">
        <v>4.1</v>
      </c>
      <c r="N33" s="30">
        <v>0</v>
      </c>
      <c r="O33" s="30">
        <v>0</v>
      </c>
      <c r="P33" s="30">
        <v>0.028821917808219178</v>
      </c>
      <c r="Q33" s="30">
        <v>0</v>
      </c>
      <c r="R33" s="30">
        <v>0.5972602739726027</v>
      </c>
      <c r="S33" s="30">
        <v>0</v>
      </c>
      <c r="T33" s="30">
        <v>5.683646575342466</v>
      </c>
      <c r="U33" s="23">
        <f t="shared" si="8"/>
        <v>0.5736613974534794</v>
      </c>
      <c r="V33" s="23">
        <f t="shared" si="9"/>
        <v>100</v>
      </c>
      <c r="W33" s="23">
        <f t="shared" si="10"/>
        <v>37.92872577657654</v>
      </c>
      <c r="X33" s="63">
        <v>15.173</v>
      </c>
    </row>
    <row r="34" spans="1:24" ht="20.25" customHeight="1">
      <c r="A34" s="34" t="s">
        <v>46</v>
      </c>
      <c r="B34" s="30">
        <f t="shared" si="5"/>
        <v>2.480109589041096</v>
      </c>
      <c r="C34" s="30">
        <f t="shared" si="6"/>
        <v>4.110983561643836</v>
      </c>
      <c r="D34" s="30">
        <f t="shared" si="7"/>
        <v>2.480109589041096</v>
      </c>
      <c r="E34" s="31">
        <v>2.480109589041096</v>
      </c>
      <c r="F34" s="30">
        <v>0</v>
      </c>
      <c r="G34" s="30">
        <v>0</v>
      </c>
      <c r="H34" s="30">
        <v>0.11397260273972604</v>
      </c>
      <c r="I34" s="30">
        <v>0.044931506849315066</v>
      </c>
      <c r="J34" s="32">
        <v>0.4978794520547945</v>
      </c>
      <c r="K34" s="32">
        <v>0.9740904109589041</v>
      </c>
      <c r="L34" s="30">
        <v>0</v>
      </c>
      <c r="M34" s="31">
        <v>2.480109589041096</v>
      </c>
      <c r="N34" s="30">
        <v>0</v>
      </c>
      <c r="O34" s="30">
        <v>0</v>
      </c>
      <c r="P34" s="30">
        <v>0</v>
      </c>
      <c r="Q34" s="30">
        <v>0</v>
      </c>
      <c r="R34" s="30">
        <v>0.1589041095890411</v>
      </c>
      <c r="S34" s="30">
        <v>0</v>
      </c>
      <c r="T34" s="30">
        <v>1.4719698630136986</v>
      </c>
      <c r="U34" s="23">
        <f t="shared" si="8"/>
        <v>0.3670973340794991</v>
      </c>
      <c r="V34" s="23">
        <f t="shared" si="9"/>
        <v>99.99999999999997</v>
      </c>
      <c r="W34" s="23">
        <f t="shared" si="10"/>
        <v>35.805783237554714</v>
      </c>
      <c r="X34" s="63">
        <v>6.756</v>
      </c>
    </row>
    <row r="35" spans="1:24" ht="20.25" customHeight="1">
      <c r="A35" s="34" t="s">
        <v>47</v>
      </c>
      <c r="B35" s="30">
        <f t="shared" si="5"/>
        <v>2.1950136986301367</v>
      </c>
      <c r="C35" s="30">
        <f t="shared" si="6"/>
        <v>4.398416438356164</v>
      </c>
      <c r="D35" s="30">
        <f t="shared" si="7"/>
        <v>2.1950136986301367</v>
      </c>
      <c r="E35" s="31">
        <v>2.053917808219178</v>
      </c>
      <c r="F35" s="30">
        <v>0</v>
      </c>
      <c r="G35" s="30">
        <v>0.1410958904109589</v>
      </c>
      <c r="H35" s="30">
        <v>0.273972602739726</v>
      </c>
      <c r="I35" s="30">
        <v>0.0547945205479452</v>
      </c>
      <c r="J35" s="32">
        <v>1.0569616438356164</v>
      </c>
      <c r="K35" s="32">
        <v>0.8176739726027398</v>
      </c>
      <c r="L35" s="30">
        <v>0.045205479452054796</v>
      </c>
      <c r="M35" s="31">
        <v>2.0730958904109587</v>
      </c>
      <c r="N35" s="30">
        <v>0</v>
      </c>
      <c r="O35" s="30">
        <v>0</v>
      </c>
      <c r="P35" s="30">
        <v>0.07671232876712329</v>
      </c>
      <c r="Q35" s="30">
        <v>0.1643835616438356</v>
      </c>
      <c r="R35" s="30">
        <v>0.0821917808219178</v>
      </c>
      <c r="S35" s="30">
        <v>0.0821917808219178</v>
      </c>
      <c r="T35" s="30">
        <v>1.874635616438356</v>
      </c>
      <c r="U35" s="23">
        <f>(B35/X35)</f>
        <v>0.3521600671635066</v>
      </c>
      <c r="V35" s="23">
        <f t="shared" si="9"/>
        <v>100</v>
      </c>
      <c r="W35" s="23">
        <f>T35/C35*100</f>
        <v>42.62069412279139</v>
      </c>
      <c r="X35" s="63">
        <v>6.233</v>
      </c>
    </row>
    <row r="36" spans="1:24" ht="18.75" customHeight="1">
      <c r="A36" s="34"/>
      <c r="B36" s="30"/>
      <c r="C36" s="30"/>
      <c r="D36" s="30"/>
      <c r="E36" s="31"/>
      <c r="F36" s="30"/>
      <c r="G36" s="30"/>
      <c r="H36" s="30"/>
      <c r="I36" s="30"/>
      <c r="J36" s="32"/>
      <c r="K36" s="32"/>
      <c r="L36" s="30"/>
      <c r="M36" s="31"/>
      <c r="N36" s="30"/>
      <c r="O36" s="30"/>
      <c r="P36" s="30"/>
      <c r="Q36" s="30"/>
      <c r="R36" s="30"/>
      <c r="S36" s="30"/>
      <c r="T36" s="30"/>
      <c r="U36" s="23"/>
      <c r="V36" s="23"/>
      <c r="W36" s="23"/>
      <c r="X36" s="54"/>
    </row>
    <row r="37" spans="1:24" ht="9" customHeight="1">
      <c r="A37" s="34"/>
      <c r="B37" s="30"/>
      <c r="C37" s="30"/>
      <c r="D37" s="30"/>
      <c r="E37" s="31"/>
      <c r="F37" s="30"/>
      <c r="G37" s="30"/>
      <c r="H37" s="30"/>
      <c r="I37" s="30"/>
      <c r="J37" s="32"/>
      <c r="K37" s="32"/>
      <c r="L37" s="30"/>
      <c r="M37" s="31"/>
      <c r="N37" s="30"/>
      <c r="O37" s="30"/>
      <c r="P37" s="30"/>
      <c r="Q37" s="30"/>
      <c r="R37" s="30"/>
      <c r="S37" s="30"/>
      <c r="T37" s="30"/>
      <c r="U37" s="23"/>
      <c r="V37" s="23"/>
      <c r="W37" s="23"/>
      <c r="X37" s="54"/>
    </row>
    <row r="38" spans="1:23" ht="5.25" customHeight="1" thickBot="1">
      <c r="A38" s="36"/>
      <c r="B38" s="37"/>
      <c r="C38" s="37"/>
      <c r="D38" s="37"/>
      <c r="E38" s="38"/>
      <c r="F38" s="37"/>
      <c r="G38" s="37"/>
      <c r="H38" s="37"/>
      <c r="I38" s="37"/>
      <c r="J38" s="39"/>
      <c r="K38" s="39"/>
      <c r="L38" s="37"/>
      <c r="M38" s="38"/>
      <c r="N38" s="38"/>
      <c r="O38" s="38"/>
      <c r="P38" s="37"/>
      <c r="Q38" s="37"/>
      <c r="R38" s="37"/>
      <c r="S38" s="37"/>
      <c r="T38" s="51"/>
      <c r="U38" s="40"/>
      <c r="V38" s="40"/>
      <c r="W38" s="40"/>
    </row>
    <row r="39" spans="1:80" s="45" customFormat="1" ht="14.25" customHeight="1">
      <c r="A39" s="44" t="s">
        <v>111</v>
      </c>
      <c r="L39" s="52" t="s">
        <v>74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ht="14.25" customHeight="1"/>
    <row r="41" ht="20.25" customHeight="1">
      <c r="K41" s="27"/>
    </row>
    <row r="42" ht="20.25" customHeight="1"/>
    <row r="43" spans="1:20" ht="20.25" customHeight="1">
      <c r="A43" s="26"/>
      <c r="D43" s="27"/>
      <c r="E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0.2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17.25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7.2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17.2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17.2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17.2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7.25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7.25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17.25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17.2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7.25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17.2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7.25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ht="17.25" customHeight="1"/>
    <row r="58" spans="1:15" ht="17.25" customHeight="1">
      <c r="A58" s="26"/>
      <c r="D58" s="27"/>
      <c r="J58" s="27"/>
      <c r="K58" s="27"/>
      <c r="L58" s="27"/>
      <c r="M58" s="27"/>
      <c r="N58" s="27"/>
      <c r="O58" s="27"/>
    </row>
    <row r="59" spans="1:12" ht="17.25" customHeight="1">
      <c r="A59" s="26"/>
      <c r="B59" s="27"/>
      <c r="C59" s="24"/>
      <c r="D59" s="27"/>
      <c r="E59" s="27"/>
      <c r="J59" s="27"/>
      <c r="K59" s="27"/>
      <c r="L59" s="27"/>
    </row>
    <row r="60" spans="1:12" ht="17.25" customHeight="1">
      <c r="A60" s="26"/>
      <c r="B60" s="27"/>
      <c r="C60" s="24"/>
      <c r="D60" s="27"/>
      <c r="E60" s="27"/>
      <c r="J60" s="27"/>
      <c r="K60" s="27"/>
      <c r="L60" s="27"/>
    </row>
    <row r="61" spans="1:12" ht="17.25" customHeight="1">
      <c r="A61" s="26"/>
      <c r="B61" s="27"/>
      <c r="C61" s="24"/>
      <c r="D61" s="27"/>
      <c r="E61" s="27"/>
      <c r="J61" s="27"/>
      <c r="K61" s="27"/>
      <c r="L61" s="27"/>
    </row>
    <row r="62" spans="1:12" ht="17.25" customHeight="1">
      <c r="A62" s="26"/>
      <c r="B62" s="27"/>
      <c r="C62" s="24"/>
      <c r="D62" s="27"/>
      <c r="E62" s="27"/>
      <c r="J62" s="27"/>
      <c r="K62" s="27"/>
      <c r="L62" s="27"/>
    </row>
    <row r="63" spans="1:12" ht="17.25" customHeight="1">
      <c r="A63" s="26"/>
      <c r="B63" s="27"/>
      <c r="C63" s="24"/>
      <c r="D63" s="27"/>
      <c r="E63" s="27"/>
      <c r="J63" s="27"/>
      <c r="K63" s="27"/>
      <c r="L63" s="27"/>
    </row>
    <row r="64" spans="1:12" ht="17.25" customHeight="1">
      <c r="A64" s="26"/>
      <c r="B64" s="27"/>
      <c r="C64" s="24"/>
      <c r="D64" s="27"/>
      <c r="E64" s="27"/>
      <c r="J64" s="27"/>
      <c r="K64" s="27"/>
      <c r="L64" s="27"/>
    </row>
    <row r="65" spans="1:12" ht="17.25" customHeight="1">
      <c r="A65" s="26"/>
      <c r="B65" s="27"/>
      <c r="C65" s="24"/>
      <c r="D65" s="27"/>
      <c r="J65" s="27"/>
      <c r="K65" s="27"/>
      <c r="L65" s="27"/>
    </row>
    <row r="66" spans="1:12" ht="17.25" customHeight="1">
      <c r="A66" s="26"/>
      <c r="B66" s="27"/>
      <c r="C66" s="24"/>
      <c r="D66" s="27"/>
      <c r="E66" s="27"/>
      <c r="J66" s="27"/>
      <c r="K66" s="27"/>
      <c r="L66" s="27"/>
    </row>
    <row r="67" spans="1:12" ht="17.25" customHeight="1">
      <c r="A67" s="26"/>
      <c r="B67" s="27"/>
      <c r="C67" s="24"/>
      <c r="D67" s="27"/>
      <c r="E67" s="27"/>
      <c r="J67" s="27"/>
      <c r="K67" s="27"/>
      <c r="L67" s="27"/>
    </row>
    <row r="68" spans="1:12" ht="17.25" customHeight="1">
      <c r="A68" s="26"/>
      <c r="B68" s="27"/>
      <c r="C68" s="24"/>
      <c r="D68" s="27"/>
      <c r="E68" s="27"/>
      <c r="L68" s="27"/>
    </row>
    <row r="69" spans="1:12" ht="17.25" customHeight="1">
      <c r="A69" s="26"/>
      <c r="B69" s="27"/>
      <c r="C69" s="24"/>
      <c r="D69" s="27"/>
      <c r="E69" s="27"/>
      <c r="J69" s="27"/>
      <c r="K69" s="27"/>
      <c r="L69" s="27"/>
    </row>
    <row r="70" spans="1:12" ht="17.25" customHeight="1">
      <c r="A70" s="26"/>
      <c r="B70" s="27"/>
      <c r="C70" s="24"/>
      <c r="D70" s="27"/>
      <c r="E70" s="27"/>
      <c r="J70" s="27"/>
      <c r="K70" s="27"/>
      <c r="L70" s="27"/>
    </row>
    <row r="71" spans="1:12" ht="17.25" customHeight="1">
      <c r="A71" s="26"/>
      <c r="B71" s="27"/>
      <c r="C71" s="24"/>
      <c r="D71" s="27"/>
      <c r="E71" s="27"/>
      <c r="K71" s="27"/>
      <c r="L71" s="27"/>
    </row>
    <row r="72" ht="17.25" customHeight="1">
      <c r="D72" s="27"/>
    </row>
    <row r="73" spans="1:20" ht="17.25" customHeight="1">
      <c r="A73" s="26"/>
      <c r="D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12" ht="17.25" customHeight="1">
      <c r="A74" s="26"/>
      <c r="B74" s="27"/>
      <c r="C74" s="24"/>
      <c r="D74" s="27"/>
      <c r="E74" s="27"/>
      <c r="K74" s="27"/>
      <c r="L74" s="27"/>
    </row>
    <row r="75" spans="1:12" ht="17.25" customHeight="1">
      <c r="A75" s="26"/>
      <c r="B75" s="27"/>
      <c r="C75" s="24"/>
      <c r="D75" s="27"/>
      <c r="E75" s="27"/>
      <c r="K75" s="27"/>
      <c r="L75" s="27"/>
    </row>
    <row r="76" spans="1:12" ht="17.25" customHeight="1">
      <c r="A76" s="26"/>
      <c r="B76" s="27"/>
      <c r="C76" s="24"/>
      <c r="D76" s="27"/>
      <c r="E76" s="27"/>
      <c r="K76" s="27"/>
      <c r="L76" s="27"/>
    </row>
    <row r="77" spans="1:12" ht="17.25" customHeight="1">
      <c r="A77" s="26"/>
      <c r="B77" s="27"/>
      <c r="C77" s="24"/>
      <c r="D77" s="27"/>
      <c r="E77" s="27"/>
      <c r="K77" s="27"/>
      <c r="L77" s="27"/>
    </row>
    <row r="78" spans="1:12" ht="17.25" customHeight="1">
      <c r="A78" s="26"/>
      <c r="B78" s="27"/>
      <c r="C78" s="24"/>
      <c r="D78" s="27"/>
      <c r="E78" s="27"/>
      <c r="K78" s="27"/>
      <c r="L78" s="27"/>
    </row>
    <row r="79" spans="1:12" ht="17.25" customHeight="1">
      <c r="A79" s="26"/>
      <c r="B79" s="27"/>
      <c r="C79" s="24"/>
      <c r="D79" s="27"/>
      <c r="E79" s="27"/>
      <c r="K79" s="27"/>
      <c r="L79" s="27"/>
    </row>
    <row r="80" spans="1:12" ht="17.25" customHeight="1">
      <c r="A80" s="26"/>
      <c r="B80" s="27"/>
      <c r="C80" s="24"/>
      <c r="D80" s="27"/>
      <c r="E80" s="27"/>
      <c r="K80" s="27"/>
      <c r="L80" s="27"/>
    </row>
    <row r="81" spans="1:12" ht="17.25" customHeight="1">
      <c r="A81" s="26"/>
      <c r="B81" s="27"/>
      <c r="C81" s="24"/>
      <c r="D81" s="27"/>
      <c r="E81" s="27"/>
      <c r="K81" s="27"/>
      <c r="L81" s="27"/>
    </row>
    <row r="82" spans="1:12" ht="17.25" customHeight="1">
      <c r="A82" s="26"/>
      <c r="B82" s="27"/>
      <c r="C82" s="24"/>
      <c r="D82" s="27"/>
      <c r="E82" s="27"/>
      <c r="K82" s="27"/>
      <c r="L82" s="27"/>
    </row>
    <row r="83" spans="1:12" ht="17.25" customHeight="1">
      <c r="A83" s="26"/>
      <c r="B83" s="27"/>
      <c r="C83" s="24"/>
      <c r="D83" s="27"/>
      <c r="E83" s="27"/>
      <c r="K83" s="27"/>
      <c r="L83" s="27"/>
    </row>
    <row r="84" spans="1:12" ht="17.25" customHeight="1">
      <c r="A84" s="26"/>
      <c r="B84" s="27"/>
      <c r="C84" s="24"/>
      <c r="D84" s="27"/>
      <c r="E84" s="27"/>
      <c r="K84" s="27"/>
      <c r="L84" s="27"/>
    </row>
    <row r="85" spans="1:12" ht="17.25" customHeight="1">
      <c r="A85" s="26"/>
      <c r="B85" s="27"/>
      <c r="C85" s="24"/>
      <c r="D85" s="27"/>
      <c r="E85" s="27"/>
      <c r="K85" s="27"/>
      <c r="L85" s="27"/>
    </row>
    <row r="86" spans="1:12" ht="17.25" customHeight="1">
      <c r="A86" s="26"/>
      <c r="B86" s="27"/>
      <c r="C86" s="24"/>
      <c r="D86" s="27"/>
      <c r="E86" s="27"/>
      <c r="K86" s="27"/>
      <c r="L86" s="27"/>
    </row>
    <row r="87" ht="17.25" customHeight="1">
      <c r="D87" s="27"/>
    </row>
    <row r="88" spans="1:20" ht="17.25" customHeight="1">
      <c r="A88" s="26"/>
      <c r="D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12" ht="17.25" customHeight="1">
      <c r="A89" s="26"/>
      <c r="B89" s="27"/>
      <c r="C89" s="24"/>
      <c r="D89" s="27"/>
      <c r="E89" s="27"/>
      <c r="K89" s="27"/>
      <c r="L89" s="27"/>
    </row>
    <row r="90" spans="1:12" ht="17.25" customHeight="1">
      <c r="A90" s="26"/>
      <c r="B90" s="27"/>
      <c r="C90" s="24"/>
      <c r="D90" s="27"/>
      <c r="E90" s="27"/>
      <c r="K90" s="27"/>
      <c r="L90" s="27"/>
    </row>
    <row r="91" spans="1:12" ht="17.25" customHeight="1">
      <c r="A91" s="26"/>
      <c r="B91" s="27"/>
      <c r="C91" s="24"/>
      <c r="D91" s="27"/>
      <c r="E91" s="27"/>
      <c r="K91" s="27"/>
      <c r="L91" s="27"/>
    </row>
    <row r="92" spans="1:12" ht="17.25" customHeight="1">
      <c r="A92" s="26"/>
      <c r="B92" s="27"/>
      <c r="C92" s="24"/>
      <c r="D92" s="27"/>
      <c r="E92" s="27"/>
      <c r="K92" s="27"/>
      <c r="L92" s="27"/>
    </row>
    <row r="93" spans="1:12" ht="17.25" customHeight="1">
      <c r="A93" s="26"/>
      <c r="B93" s="27"/>
      <c r="C93" s="24"/>
      <c r="D93" s="27"/>
      <c r="E93" s="27"/>
      <c r="K93" s="27"/>
      <c r="L93" s="27"/>
    </row>
    <row r="94" spans="1:12" ht="17.25" customHeight="1">
      <c r="A94" s="26"/>
      <c r="B94" s="27"/>
      <c r="C94" s="24"/>
      <c r="D94" s="27"/>
      <c r="E94" s="27"/>
      <c r="K94" s="27"/>
      <c r="L94" s="27"/>
    </row>
    <row r="95" spans="1:12" ht="17.25" customHeight="1">
      <c r="A95" s="26"/>
      <c r="B95" s="27"/>
      <c r="C95" s="24"/>
      <c r="D95" s="27"/>
      <c r="K95" s="27"/>
      <c r="L95" s="27"/>
    </row>
    <row r="96" spans="1:12" ht="17.25" customHeight="1">
      <c r="A96" s="26"/>
      <c r="B96" s="27"/>
      <c r="C96" s="24"/>
      <c r="D96" s="27"/>
      <c r="E96" s="27"/>
      <c r="K96" s="27"/>
      <c r="L96" s="27"/>
    </row>
    <row r="97" spans="1:12" ht="17.25" customHeight="1">
      <c r="A97" s="26"/>
      <c r="B97" s="27"/>
      <c r="C97" s="24"/>
      <c r="D97" s="27"/>
      <c r="E97" s="27"/>
      <c r="K97" s="27"/>
      <c r="L97" s="27"/>
    </row>
    <row r="98" spans="1:12" ht="17.25" customHeight="1">
      <c r="A98" s="26"/>
      <c r="B98" s="27"/>
      <c r="C98" s="24"/>
      <c r="D98" s="27"/>
      <c r="E98" s="27"/>
      <c r="K98" s="27"/>
      <c r="L98" s="27"/>
    </row>
    <row r="99" spans="1:12" ht="17.25" customHeight="1">
      <c r="A99" s="26"/>
      <c r="B99" s="27"/>
      <c r="C99" s="24"/>
      <c r="D99" s="27"/>
      <c r="E99" s="27"/>
      <c r="K99" s="27"/>
      <c r="L99" s="27"/>
    </row>
    <row r="100" spans="1:12" ht="17.25" customHeight="1">
      <c r="A100" s="26"/>
      <c r="B100" s="27"/>
      <c r="C100" s="24"/>
      <c r="D100" s="27"/>
      <c r="E100" s="27"/>
      <c r="K100" s="27"/>
      <c r="L100" s="27"/>
    </row>
    <row r="101" spans="1:12" ht="17.25" customHeight="1">
      <c r="A101" s="26"/>
      <c r="B101" s="27"/>
      <c r="C101" s="24"/>
      <c r="D101" s="27"/>
      <c r="E101" s="27"/>
      <c r="K101" s="27"/>
      <c r="L101" s="27"/>
    </row>
    <row r="102" ht="17.25" customHeight="1">
      <c r="D102" s="27"/>
    </row>
    <row r="103" spans="1:20" ht="17.25" customHeight="1">
      <c r="A103" s="26"/>
      <c r="D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12" ht="17.25" customHeight="1">
      <c r="A104" s="26"/>
      <c r="B104" s="27"/>
      <c r="C104" s="24"/>
      <c r="D104" s="27"/>
      <c r="E104" s="27"/>
      <c r="K104" s="27"/>
      <c r="L104" s="27"/>
    </row>
    <row r="105" spans="1:12" ht="17.25" customHeight="1">
      <c r="A105" s="26"/>
      <c r="B105" s="27"/>
      <c r="C105" s="24"/>
      <c r="D105" s="27"/>
      <c r="E105" s="27"/>
      <c r="K105" s="27"/>
      <c r="L105" s="27"/>
    </row>
    <row r="106" spans="1:12" ht="17.25" customHeight="1">
      <c r="A106" s="26"/>
      <c r="B106" s="27"/>
      <c r="C106" s="24"/>
      <c r="D106" s="27"/>
      <c r="E106" s="27"/>
      <c r="K106" s="27"/>
      <c r="L106" s="27"/>
    </row>
    <row r="107" spans="1:12" ht="17.25" customHeight="1">
      <c r="A107" s="26"/>
      <c r="B107" s="27"/>
      <c r="C107" s="24"/>
      <c r="D107" s="27"/>
      <c r="E107" s="27"/>
      <c r="K107" s="27"/>
      <c r="L107" s="27"/>
    </row>
    <row r="108" spans="1:12" ht="17.25" customHeight="1">
      <c r="A108" s="26"/>
      <c r="B108" s="27"/>
      <c r="C108" s="24"/>
      <c r="D108" s="27"/>
      <c r="E108" s="27"/>
      <c r="K108" s="27"/>
      <c r="L108" s="27"/>
    </row>
    <row r="109" spans="1:12" ht="17.25" customHeight="1">
      <c r="A109" s="26"/>
      <c r="B109" s="27"/>
      <c r="C109" s="24"/>
      <c r="D109" s="27"/>
      <c r="E109" s="27"/>
      <c r="K109" s="27"/>
      <c r="L109" s="27"/>
    </row>
    <row r="110" spans="1:12" ht="17.25" customHeight="1">
      <c r="A110" s="26"/>
      <c r="B110" s="27"/>
      <c r="C110" s="24"/>
      <c r="D110" s="27"/>
      <c r="K110" s="27"/>
      <c r="L110" s="27"/>
    </row>
    <row r="111" spans="1:12" ht="17.25" customHeight="1">
      <c r="A111" s="26"/>
      <c r="B111" s="27"/>
      <c r="C111" s="24"/>
      <c r="D111" s="27"/>
      <c r="E111" s="27"/>
      <c r="K111" s="27"/>
      <c r="L111" s="27"/>
    </row>
    <row r="112" spans="1:12" ht="17.25" customHeight="1">
      <c r="A112" s="26"/>
      <c r="B112" s="27"/>
      <c r="C112" s="24"/>
      <c r="D112" s="27"/>
      <c r="E112" s="27"/>
      <c r="K112" s="27"/>
      <c r="L112" s="27"/>
    </row>
    <row r="113" spans="1:12" ht="17.25" customHeight="1">
      <c r="A113" s="26"/>
      <c r="B113" s="27"/>
      <c r="C113" s="24"/>
      <c r="D113" s="27"/>
      <c r="E113" s="27"/>
      <c r="K113" s="27"/>
      <c r="L113" s="27"/>
    </row>
    <row r="114" spans="1:12" ht="17.25" customHeight="1">
      <c r="A114" s="26"/>
      <c r="B114" s="27"/>
      <c r="C114" s="24"/>
      <c r="D114" s="27"/>
      <c r="E114" s="27"/>
      <c r="K114" s="27"/>
      <c r="L114" s="27"/>
    </row>
    <row r="115" spans="1:12" ht="17.25" customHeight="1">
      <c r="A115" s="26"/>
      <c r="B115" s="27"/>
      <c r="C115" s="24"/>
      <c r="D115" s="27"/>
      <c r="E115" s="27"/>
      <c r="K115" s="27"/>
      <c r="L115" s="27"/>
    </row>
    <row r="116" spans="1:12" ht="17.25" customHeight="1">
      <c r="A116" s="26"/>
      <c r="B116" s="27"/>
      <c r="C116" s="24"/>
      <c r="D116" s="27"/>
      <c r="E116" s="27"/>
      <c r="K116" s="27"/>
      <c r="L116" s="27"/>
    </row>
    <row r="117" spans="4:12" ht="17.25" customHeight="1">
      <c r="D117" s="27"/>
      <c r="L117" s="27"/>
    </row>
    <row r="118" spans="1:20" ht="17.25" customHeight="1">
      <c r="A118" s="26"/>
      <c r="D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12" ht="17.25" customHeight="1">
      <c r="A119" s="26"/>
      <c r="B119" s="27"/>
      <c r="C119" s="24"/>
      <c r="D119" s="27"/>
      <c r="E119" s="27"/>
      <c r="K119" s="27"/>
      <c r="L119" s="27"/>
    </row>
    <row r="120" spans="1:12" ht="17.25" customHeight="1">
      <c r="A120" s="26"/>
      <c r="B120" s="27"/>
      <c r="C120" s="24"/>
      <c r="D120" s="27"/>
      <c r="E120" s="27"/>
      <c r="K120" s="27"/>
      <c r="L120" s="27"/>
    </row>
    <row r="121" spans="1:12" ht="17.25" customHeight="1">
      <c r="A121" s="26"/>
      <c r="B121" s="27"/>
      <c r="C121" s="24"/>
      <c r="D121" s="27"/>
      <c r="E121" s="27"/>
      <c r="K121" s="27"/>
      <c r="L121" s="27"/>
    </row>
    <row r="122" spans="1:12" ht="17.25" customHeight="1">
      <c r="A122" s="26"/>
      <c r="B122" s="27"/>
      <c r="C122" s="24"/>
      <c r="D122" s="27"/>
      <c r="E122" s="27"/>
      <c r="K122" s="27"/>
      <c r="L122" s="27"/>
    </row>
    <row r="123" spans="1:12" ht="17.25" customHeight="1">
      <c r="A123" s="26"/>
      <c r="B123" s="27"/>
      <c r="C123" s="24"/>
      <c r="D123" s="27"/>
      <c r="E123" s="27"/>
      <c r="K123" s="27"/>
      <c r="L123" s="27"/>
    </row>
    <row r="124" spans="1:12" ht="17.25" customHeight="1">
      <c r="A124" s="26"/>
      <c r="B124" s="27"/>
      <c r="C124" s="24"/>
      <c r="D124" s="27"/>
      <c r="E124" s="27"/>
      <c r="K124" s="27"/>
      <c r="L124" s="27"/>
    </row>
    <row r="125" spans="1:12" ht="17.25" customHeight="1">
      <c r="A125" s="26"/>
      <c r="B125" s="27"/>
      <c r="C125" s="24"/>
      <c r="D125" s="27"/>
      <c r="K125" s="27"/>
      <c r="L125" s="27"/>
    </row>
    <row r="126" spans="1:12" ht="17.25" customHeight="1">
      <c r="A126" s="26"/>
      <c r="B126" s="27"/>
      <c r="C126" s="24"/>
      <c r="D126" s="27"/>
      <c r="E126" s="27"/>
      <c r="L126" s="27"/>
    </row>
    <row r="127" spans="1:12" ht="17.25" customHeight="1">
      <c r="A127" s="26"/>
      <c r="B127" s="27"/>
      <c r="C127" s="24"/>
      <c r="D127" s="27"/>
      <c r="E127" s="27"/>
      <c r="K127" s="27"/>
      <c r="L127" s="27"/>
    </row>
    <row r="128" spans="1:12" ht="17.25" customHeight="1">
      <c r="A128" s="26"/>
      <c r="B128" s="27"/>
      <c r="C128" s="24"/>
      <c r="D128" s="27"/>
      <c r="E128" s="27"/>
      <c r="K128" s="27"/>
      <c r="L128" s="27"/>
    </row>
    <row r="129" spans="1:12" ht="17.25" customHeight="1">
      <c r="A129" s="26"/>
      <c r="B129" s="27"/>
      <c r="C129" s="24"/>
      <c r="D129" s="27"/>
      <c r="E129" s="27"/>
      <c r="K129" s="27"/>
      <c r="L129" s="27"/>
    </row>
    <row r="130" spans="1:12" ht="17.25" customHeight="1">
      <c r="A130" s="26"/>
      <c r="B130" s="27"/>
      <c r="C130" s="24"/>
      <c r="D130" s="27"/>
      <c r="E130" s="27"/>
      <c r="K130" s="27"/>
      <c r="L130" s="27"/>
    </row>
    <row r="131" spans="1:12" ht="17.25" customHeight="1">
      <c r="A131" s="26"/>
      <c r="B131" s="27"/>
      <c r="C131" s="24"/>
      <c r="D131" s="27"/>
      <c r="E131" s="27"/>
      <c r="K131" s="27"/>
      <c r="L131" s="27"/>
    </row>
    <row r="132" spans="4:12" ht="17.25" customHeight="1">
      <c r="D132" s="27"/>
      <c r="L132" s="27"/>
    </row>
    <row r="133" spans="1:20" ht="17.25" customHeight="1">
      <c r="A133" s="26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12" ht="17.25" customHeight="1">
      <c r="A134" s="26"/>
      <c r="B134" s="27"/>
      <c r="C134" s="24"/>
      <c r="D134" s="27"/>
      <c r="E134" s="27"/>
      <c r="K134" s="27"/>
      <c r="L134" s="27"/>
    </row>
    <row r="135" spans="1:12" ht="17.25" customHeight="1">
      <c r="A135" s="26"/>
      <c r="B135" s="27"/>
      <c r="C135" s="24"/>
      <c r="D135" s="27"/>
      <c r="E135" s="27"/>
      <c r="K135" s="27"/>
      <c r="L135" s="27"/>
    </row>
    <row r="136" spans="1:12" ht="17.25" customHeight="1">
      <c r="A136" s="26"/>
      <c r="B136" s="27"/>
      <c r="C136" s="24"/>
      <c r="D136" s="27"/>
      <c r="E136" s="27"/>
      <c r="K136" s="27"/>
      <c r="L136" s="27"/>
    </row>
    <row r="137" spans="1:12" ht="17.25" customHeight="1">
      <c r="A137" s="26"/>
      <c r="B137" s="27"/>
      <c r="C137" s="24"/>
      <c r="D137" s="27"/>
      <c r="E137" s="27"/>
      <c r="K137" s="27"/>
      <c r="L137" s="27"/>
    </row>
    <row r="138" spans="1:12" ht="17.25" customHeight="1">
      <c r="A138" s="26"/>
      <c r="B138" s="27"/>
      <c r="C138" s="24"/>
      <c r="D138" s="27"/>
      <c r="E138" s="27"/>
      <c r="K138" s="27"/>
      <c r="L138" s="27"/>
    </row>
    <row r="139" spans="1:12" ht="17.25" customHeight="1">
      <c r="A139" s="26"/>
      <c r="B139" s="27"/>
      <c r="C139" s="24"/>
      <c r="D139" s="27"/>
      <c r="E139" s="27"/>
      <c r="K139" s="27"/>
      <c r="L139" s="27"/>
    </row>
    <row r="140" spans="1:12" ht="17.25" customHeight="1">
      <c r="A140" s="26"/>
      <c r="B140" s="27"/>
      <c r="C140" s="24"/>
      <c r="D140" s="27"/>
      <c r="K140" s="27"/>
      <c r="L140" s="27"/>
    </row>
    <row r="141" spans="1:12" ht="17.25" customHeight="1">
      <c r="A141" s="26"/>
      <c r="B141" s="27"/>
      <c r="C141" s="24"/>
      <c r="D141" s="27"/>
      <c r="E141" s="27"/>
      <c r="L141" s="27"/>
    </row>
    <row r="142" spans="1:12" ht="17.25" customHeight="1">
      <c r="A142" s="26"/>
      <c r="B142" s="27"/>
      <c r="C142" s="24"/>
      <c r="D142" s="27"/>
      <c r="E142" s="27"/>
      <c r="K142" s="27"/>
      <c r="L142" s="27"/>
    </row>
    <row r="143" spans="1:12" ht="17.25" customHeight="1">
      <c r="A143" s="26"/>
      <c r="B143" s="27"/>
      <c r="C143" s="24"/>
      <c r="D143" s="27"/>
      <c r="E143" s="27"/>
      <c r="K143" s="27"/>
      <c r="L143" s="27"/>
    </row>
    <row r="144" spans="1:12" ht="17.25" customHeight="1">
      <c r="A144" s="26"/>
      <c r="B144" s="27"/>
      <c r="C144" s="24"/>
      <c r="D144" s="27"/>
      <c r="E144" s="27"/>
      <c r="K144" s="27"/>
      <c r="L144" s="27"/>
    </row>
    <row r="145" spans="1:12" ht="17.25" customHeight="1">
      <c r="A145" s="26"/>
      <c r="B145" s="27"/>
      <c r="C145" s="24"/>
      <c r="D145" s="27"/>
      <c r="E145" s="27"/>
      <c r="K145" s="27"/>
      <c r="L145" s="27"/>
    </row>
    <row r="146" spans="1:12" ht="17.25" customHeight="1">
      <c r="A146" s="26"/>
      <c r="B146" s="27"/>
      <c r="C146" s="24"/>
      <c r="D146" s="27"/>
      <c r="E146" s="27"/>
      <c r="K146" s="27"/>
      <c r="L146" s="27"/>
    </row>
    <row r="147" spans="4:12" ht="17.25" customHeight="1">
      <c r="D147" s="27"/>
      <c r="L147" s="27"/>
    </row>
    <row r="148" spans="1:20" ht="17.25" customHeight="1">
      <c r="A148" s="26"/>
      <c r="D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1:12" ht="17.25" customHeight="1">
      <c r="A149" s="26"/>
      <c r="B149" s="27"/>
      <c r="C149" s="24"/>
      <c r="D149" s="27"/>
      <c r="E149" s="27"/>
      <c r="K149" s="27"/>
      <c r="L149" s="27"/>
    </row>
    <row r="150" spans="1:12" ht="17.25" customHeight="1">
      <c r="A150" s="26"/>
      <c r="B150" s="27"/>
      <c r="C150" s="24"/>
      <c r="D150" s="27"/>
      <c r="E150" s="27"/>
      <c r="K150" s="27"/>
      <c r="L150" s="27"/>
    </row>
    <row r="151" spans="1:12" ht="17.25" customHeight="1">
      <c r="A151" s="26"/>
      <c r="B151" s="27"/>
      <c r="C151" s="24"/>
      <c r="D151" s="27"/>
      <c r="E151" s="27"/>
      <c r="K151" s="27"/>
      <c r="L151" s="27"/>
    </row>
    <row r="152" spans="1:12" ht="17.25" customHeight="1">
      <c r="A152" s="26"/>
      <c r="B152" s="27"/>
      <c r="C152" s="24"/>
      <c r="D152" s="27"/>
      <c r="E152" s="27"/>
      <c r="K152" s="27"/>
      <c r="L152" s="27"/>
    </row>
    <row r="153" spans="1:12" ht="17.25" customHeight="1">
      <c r="A153" s="26"/>
      <c r="B153" s="27"/>
      <c r="C153" s="24"/>
      <c r="D153" s="27"/>
      <c r="E153" s="27"/>
      <c r="K153" s="27"/>
      <c r="L153" s="27"/>
    </row>
    <row r="154" spans="1:12" ht="17.25" customHeight="1">
      <c r="A154" s="26"/>
      <c r="B154" s="27"/>
      <c r="C154" s="24"/>
      <c r="D154" s="27"/>
      <c r="E154" s="27"/>
      <c r="K154" s="27"/>
      <c r="L154" s="27"/>
    </row>
    <row r="155" spans="1:12" ht="17.25" customHeight="1">
      <c r="A155" s="26"/>
      <c r="B155" s="27"/>
      <c r="C155" s="24"/>
      <c r="D155" s="27"/>
      <c r="L155" s="27"/>
    </row>
    <row r="156" spans="1:12" ht="17.25" customHeight="1">
      <c r="A156" s="26"/>
      <c r="B156" s="27"/>
      <c r="C156" s="24"/>
      <c r="D156" s="27"/>
      <c r="E156" s="27"/>
      <c r="K156" s="27"/>
      <c r="L156" s="27"/>
    </row>
    <row r="157" spans="1:12" ht="17.25" customHeight="1">
      <c r="A157" s="26"/>
      <c r="B157" s="27"/>
      <c r="C157" s="24"/>
      <c r="D157" s="27"/>
      <c r="E157" s="27"/>
      <c r="K157" s="27"/>
      <c r="L157" s="27"/>
    </row>
    <row r="158" spans="1:12" ht="17.25" customHeight="1">
      <c r="A158" s="26"/>
      <c r="B158" s="27"/>
      <c r="C158" s="24"/>
      <c r="D158" s="27"/>
      <c r="E158" s="27"/>
      <c r="L158" s="27"/>
    </row>
    <row r="159" spans="1:12" ht="17.25" customHeight="1">
      <c r="A159" s="26"/>
      <c r="B159" s="27"/>
      <c r="C159" s="24"/>
      <c r="D159" s="27"/>
      <c r="E159" s="27"/>
      <c r="K159" s="27"/>
      <c r="L159" s="27"/>
    </row>
    <row r="160" spans="1:12" ht="17.25" customHeight="1">
      <c r="A160" s="26"/>
      <c r="B160" s="27"/>
      <c r="C160" s="24"/>
      <c r="D160" s="27"/>
      <c r="E160" s="27"/>
      <c r="K160" s="27"/>
      <c r="L160" s="27"/>
    </row>
    <row r="161" spans="1:12" ht="17.25" customHeight="1">
      <c r="A161" s="26"/>
      <c r="B161" s="27"/>
      <c r="C161" s="24"/>
      <c r="D161" s="27"/>
      <c r="E161" s="27"/>
      <c r="K161" s="27"/>
      <c r="L161" s="27"/>
    </row>
    <row r="162" spans="4:12" ht="17.25" customHeight="1">
      <c r="D162" s="27"/>
      <c r="L162" s="27"/>
    </row>
    <row r="163" spans="1:20" ht="17.25" customHeight="1">
      <c r="A163" s="26"/>
      <c r="B163" s="27"/>
      <c r="D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1:12" ht="17.25" customHeight="1">
      <c r="A164" s="26"/>
      <c r="B164" s="27"/>
      <c r="C164" s="24"/>
      <c r="D164" s="27"/>
      <c r="E164" s="27"/>
      <c r="K164" s="27"/>
      <c r="L164" s="27"/>
    </row>
    <row r="165" spans="1:12" ht="17.25" customHeight="1">
      <c r="A165" s="26"/>
      <c r="B165" s="27"/>
      <c r="C165" s="24"/>
      <c r="D165" s="27"/>
      <c r="E165" s="27"/>
      <c r="K165" s="27"/>
      <c r="L165" s="27"/>
    </row>
    <row r="166" spans="1:12" ht="17.25" customHeight="1">
      <c r="A166" s="26"/>
      <c r="B166" s="27"/>
      <c r="C166" s="24"/>
      <c r="D166" s="27"/>
      <c r="E166" s="27"/>
      <c r="K166" s="27"/>
      <c r="L166" s="27"/>
    </row>
    <row r="167" spans="1:12" ht="17.25" customHeight="1">
      <c r="A167" s="26"/>
      <c r="B167" s="27"/>
      <c r="C167" s="24"/>
      <c r="D167" s="27"/>
      <c r="E167" s="27"/>
      <c r="K167" s="27"/>
      <c r="L167" s="27"/>
    </row>
    <row r="168" spans="1:12" ht="17.25" customHeight="1">
      <c r="A168" s="26"/>
      <c r="B168" s="27"/>
      <c r="C168" s="24"/>
      <c r="D168" s="27"/>
      <c r="E168" s="27"/>
      <c r="K168" s="27"/>
      <c r="L168" s="27"/>
    </row>
    <row r="169" spans="1:12" ht="17.25" customHeight="1">
      <c r="A169" s="26"/>
      <c r="B169" s="27"/>
      <c r="C169" s="24"/>
      <c r="D169" s="27"/>
      <c r="E169" s="27"/>
      <c r="K169" s="27"/>
      <c r="L169" s="27"/>
    </row>
    <row r="170" spans="1:12" ht="17.25" customHeight="1">
      <c r="A170" s="26"/>
      <c r="B170" s="27"/>
      <c r="C170" s="24"/>
      <c r="D170" s="27"/>
      <c r="E170" s="27"/>
      <c r="K170" s="27"/>
      <c r="L170" s="27"/>
    </row>
    <row r="171" spans="1:12" ht="17.25" customHeight="1">
      <c r="A171" s="26"/>
      <c r="B171" s="27"/>
      <c r="C171" s="24"/>
      <c r="D171" s="27"/>
      <c r="E171" s="27"/>
      <c r="K171" s="27"/>
      <c r="L171" s="27"/>
    </row>
    <row r="172" spans="1:12" ht="17.25" customHeight="1">
      <c r="A172" s="26"/>
      <c r="B172" s="27"/>
      <c r="C172" s="24"/>
      <c r="D172" s="27"/>
      <c r="E172" s="27"/>
      <c r="K172" s="27"/>
      <c r="L172" s="27"/>
    </row>
    <row r="173" spans="1:12" ht="17.25" customHeight="1">
      <c r="A173" s="26"/>
      <c r="B173" s="27"/>
      <c r="C173" s="24"/>
      <c r="D173" s="27"/>
      <c r="E173" s="27"/>
      <c r="L173" s="27"/>
    </row>
    <row r="174" spans="1:12" ht="17.25" customHeight="1">
      <c r="A174" s="26"/>
      <c r="B174" s="27"/>
      <c r="C174" s="24"/>
      <c r="D174" s="27"/>
      <c r="E174" s="27"/>
      <c r="K174" s="27"/>
      <c r="L174" s="27"/>
    </row>
    <row r="175" spans="1:12" ht="17.25" customHeight="1">
      <c r="A175" s="26"/>
      <c r="B175" s="27"/>
      <c r="C175" s="24"/>
      <c r="D175" s="27"/>
      <c r="E175" s="27"/>
      <c r="K175" s="27"/>
      <c r="L175" s="27"/>
    </row>
    <row r="176" spans="1:12" ht="17.25" customHeight="1">
      <c r="A176" s="26"/>
      <c r="B176" s="27"/>
      <c r="C176" s="24"/>
      <c r="D176" s="27"/>
      <c r="E176" s="27"/>
      <c r="K176" s="27"/>
      <c r="L176" s="27"/>
    </row>
    <row r="177" spans="4:12" ht="17.25" customHeight="1">
      <c r="D177" s="27"/>
      <c r="L177" s="27"/>
    </row>
    <row r="178" spans="1:20" ht="17.25" customHeight="1">
      <c r="A178" s="26"/>
      <c r="D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1:12" ht="17.25" customHeight="1">
      <c r="A179" s="26"/>
      <c r="B179" s="27"/>
      <c r="C179" s="24"/>
      <c r="D179" s="27"/>
      <c r="E179" s="27"/>
      <c r="K179" s="27"/>
      <c r="L179" s="27"/>
    </row>
    <row r="180" spans="1:12" ht="17.25" customHeight="1">
      <c r="A180" s="26"/>
      <c r="B180" s="27"/>
      <c r="C180" s="24"/>
      <c r="D180" s="27"/>
      <c r="E180" s="27"/>
      <c r="K180" s="27"/>
      <c r="L180" s="27"/>
    </row>
    <row r="181" spans="1:12" ht="17.25" customHeight="1">
      <c r="A181" s="26"/>
      <c r="B181" s="27"/>
      <c r="C181" s="24"/>
      <c r="D181" s="27"/>
      <c r="E181" s="27"/>
      <c r="K181" s="27"/>
      <c r="L181" s="27"/>
    </row>
    <row r="182" spans="1:12" ht="17.25" customHeight="1">
      <c r="A182" s="26"/>
      <c r="B182" s="27"/>
      <c r="C182" s="24"/>
      <c r="D182" s="27"/>
      <c r="E182" s="27"/>
      <c r="K182" s="27"/>
      <c r="L182" s="27"/>
    </row>
    <row r="183" spans="1:12" ht="17.25" customHeight="1">
      <c r="A183" s="26"/>
      <c r="B183" s="27"/>
      <c r="C183" s="24"/>
      <c r="D183" s="27"/>
      <c r="E183" s="27"/>
      <c r="K183" s="27"/>
      <c r="L183" s="27"/>
    </row>
    <row r="184" spans="1:12" ht="17.25" customHeight="1">
      <c r="A184" s="26"/>
      <c r="B184" s="27"/>
      <c r="C184" s="24"/>
      <c r="D184" s="27"/>
      <c r="E184" s="27"/>
      <c r="K184" s="27"/>
      <c r="L184" s="27"/>
    </row>
    <row r="185" spans="1:12" ht="17.25" customHeight="1">
      <c r="A185" s="26"/>
      <c r="B185" s="27"/>
      <c r="C185" s="24"/>
      <c r="D185" s="27"/>
      <c r="E185" s="27"/>
      <c r="K185" s="27"/>
      <c r="L185" s="27"/>
    </row>
    <row r="186" spans="1:12" ht="17.25" customHeight="1">
      <c r="A186" s="26"/>
      <c r="B186" s="27"/>
      <c r="C186" s="24"/>
      <c r="D186" s="27"/>
      <c r="E186" s="27"/>
      <c r="K186" s="27"/>
      <c r="L186" s="27"/>
    </row>
    <row r="187" spans="1:12" ht="17.25" customHeight="1">
      <c r="A187" s="26"/>
      <c r="B187" s="27"/>
      <c r="C187" s="24"/>
      <c r="D187" s="27"/>
      <c r="E187" s="27"/>
      <c r="K187" s="27"/>
      <c r="L187" s="27"/>
    </row>
    <row r="188" spans="1:12" ht="17.25" customHeight="1">
      <c r="A188" s="26"/>
      <c r="B188" s="27"/>
      <c r="C188" s="24"/>
      <c r="D188" s="27"/>
      <c r="E188" s="27"/>
      <c r="K188" s="27"/>
      <c r="L188" s="27"/>
    </row>
    <row r="189" spans="1:12" ht="17.25" customHeight="1">
      <c r="A189" s="26"/>
      <c r="B189" s="27"/>
      <c r="C189" s="24"/>
      <c r="D189" s="27"/>
      <c r="E189" s="27"/>
      <c r="K189" s="27"/>
      <c r="L189" s="27"/>
    </row>
    <row r="190" spans="1:12" ht="17.25" customHeight="1">
      <c r="A190" s="26"/>
      <c r="B190" s="27"/>
      <c r="C190" s="24"/>
      <c r="D190" s="27"/>
      <c r="E190" s="27"/>
      <c r="K190" s="27"/>
      <c r="L190" s="27"/>
    </row>
    <row r="191" spans="1:12" ht="17.25" customHeight="1">
      <c r="A191" s="26"/>
      <c r="B191" s="27"/>
      <c r="C191" s="24"/>
      <c r="D191" s="27"/>
      <c r="E191" s="27"/>
      <c r="K191" s="27"/>
      <c r="L191" s="27"/>
    </row>
    <row r="192" spans="4:12" ht="17.25" customHeight="1">
      <c r="D192" s="27"/>
      <c r="L192" s="27"/>
    </row>
    <row r="193" spans="1:20" ht="17.25" customHeight="1">
      <c r="A193" s="26"/>
      <c r="D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1:12" ht="17.25" customHeight="1">
      <c r="A194" s="26"/>
      <c r="B194" s="27"/>
      <c r="C194" s="24"/>
      <c r="D194" s="27"/>
      <c r="E194" s="27"/>
      <c r="K194" s="27"/>
      <c r="L194" s="27"/>
    </row>
    <row r="195" spans="1:12" ht="17.25" customHeight="1">
      <c r="A195" s="26"/>
      <c r="B195" s="27"/>
      <c r="C195" s="24"/>
      <c r="D195" s="27"/>
      <c r="E195" s="27"/>
      <c r="K195" s="27"/>
      <c r="L195" s="27"/>
    </row>
    <row r="196" spans="1:12" ht="17.25" customHeight="1">
      <c r="A196" s="26"/>
      <c r="B196" s="27"/>
      <c r="C196" s="24"/>
      <c r="D196" s="27"/>
      <c r="E196" s="27"/>
      <c r="K196" s="27"/>
      <c r="L196" s="27"/>
    </row>
    <row r="197" spans="1:12" ht="17.25" customHeight="1">
      <c r="A197" s="26"/>
      <c r="B197" s="27"/>
      <c r="C197" s="24"/>
      <c r="D197" s="27"/>
      <c r="E197" s="27"/>
      <c r="K197" s="27"/>
      <c r="L197" s="27"/>
    </row>
    <row r="198" spans="1:12" ht="17.25" customHeight="1">
      <c r="A198" s="26"/>
      <c r="B198" s="27"/>
      <c r="C198" s="24"/>
      <c r="D198" s="27"/>
      <c r="E198" s="27"/>
      <c r="K198" s="27"/>
      <c r="L198" s="27"/>
    </row>
    <row r="199" spans="1:12" ht="17.25" customHeight="1">
      <c r="A199" s="26"/>
      <c r="B199" s="27"/>
      <c r="C199" s="24"/>
      <c r="D199" s="27"/>
      <c r="E199" s="27"/>
      <c r="K199" s="27"/>
      <c r="L199" s="27"/>
    </row>
    <row r="200" spans="1:12" ht="17.25" customHeight="1">
      <c r="A200" s="26"/>
      <c r="B200" s="27"/>
      <c r="C200" s="24"/>
      <c r="D200" s="27"/>
      <c r="E200" s="27"/>
      <c r="K200" s="27"/>
      <c r="L200" s="27"/>
    </row>
    <row r="201" spans="1:12" ht="17.25" customHeight="1">
      <c r="A201" s="26"/>
      <c r="B201" s="27"/>
      <c r="C201" s="24"/>
      <c r="D201" s="27"/>
      <c r="E201" s="27"/>
      <c r="K201" s="27"/>
      <c r="L201" s="27"/>
    </row>
    <row r="202" spans="1:12" ht="15.75" customHeight="1">
      <c r="A202" s="26"/>
      <c r="B202" s="27"/>
      <c r="C202" s="24"/>
      <c r="D202" s="27"/>
      <c r="E202" s="27"/>
      <c r="K202" s="27"/>
      <c r="L202" s="27"/>
    </row>
    <row r="203" spans="1:12" ht="15.75" customHeight="1">
      <c r="A203" s="26"/>
      <c r="B203" s="27"/>
      <c r="C203" s="24"/>
      <c r="D203" s="27"/>
      <c r="E203" s="27"/>
      <c r="K203" s="27"/>
      <c r="L203" s="27"/>
    </row>
    <row r="204" spans="1:12" ht="15.75" customHeight="1">
      <c r="A204" s="26"/>
      <c r="B204" s="27"/>
      <c r="C204" s="24"/>
      <c r="D204" s="27"/>
      <c r="E204" s="27"/>
      <c r="K204" s="27"/>
      <c r="L204" s="27"/>
    </row>
    <row r="205" spans="1:12" ht="15.75" customHeight="1">
      <c r="A205" s="26"/>
      <c r="B205" s="27"/>
      <c r="C205" s="24"/>
      <c r="D205" s="27"/>
      <c r="E205" s="27"/>
      <c r="K205" s="27"/>
      <c r="L205" s="27"/>
    </row>
    <row r="206" spans="1:12" ht="15.75" customHeight="1">
      <c r="A206" s="26"/>
      <c r="B206" s="27"/>
      <c r="C206" s="24"/>
      <c r="D206" s="27"/>
      <c r="E206" s="27"/>
      <c r="K206" s="27"/>
      <c r="L206" s="27"/>
    </row>
    <row r="207" spans="4:12" ht="15.75" customHeight="1">
      <c r="D207" s="27"/>
      <c r="L207" s="27"/>
    </row>
    <row r="208" spans="1:20" ht="15.75" customHeight="1">
      <c r="A208" s="26"/>
      <c r="D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</row>
    <row r="209" spans="1:12" ht="15.75" customHeight="1">
      <c r="A209" s="26"/>
      <c r="B209" s="27"/>
      <c r="C209" s="24"/>
      <c r="D209" s="27"/>
      <c r="E209" s="27"/>
      <c r="K209" s="27"/>
      <c r="L209" s="27"/>
    </row>
    <row r="210" spans="1:12" ht="15.75" customHeight="1">
      <c r="A210" s="26"/>
      <c r="B210" s="27"/>
      <c r="C210" s="24"/>
      <c r="D210" s="27"/>
      <c r="E210" s="27"/>
      <c r="K210" s="27"/>
      <c r="L210" s="27"/>
    </row>
    <row r="211" spans="1:12" ht="15.75" customHeight="1">
      <c r="A211" s="26"/>
      <c r="B211" s="27"/>
      <c r="C211" s="24"/>
      <c r="D211" s="27"/>
      <c r="E211" s="27"/>
      <c r="K211" s="27"/>
      <c r="L211" s="27"/>
    </row>
    <row r="212" spans="1:12" ht="15.75" customHeight="1">
      <c r="A212" s="26"/>
      <c r="B212" s="27"/>
      <c r="C212" s="24"/>
      <c r="D212" s="27"/>
      <c r="E212" s="27"/>
      <c r="K212" s="27"/>
      <c r="L212" s="27"/>
    </row>
    <row r="213" spans="1:12" ht="15.75" customHeight="1">
      <c r="A213" s="26"/>
      <c r="B213" s="27"/>
      <c r="C213" s="24"/>
      <c r="D213" s="27"/>
      <c r="E213" s="27"/>
      <c r="K213" s="27"/>
      <c r="L213" s="27"/>
    </row>
    <row r="214" spans="1:12" ht="15.75" customHeight="1">
      <c r="A214" s="26"/>
      <c r="B214" s="27"/>
      <c r="C214" s="24"/>
      <c r="D214" s="27"/>
      <c r="E214" s="27"/>
      <c r="K214" s="27"/>
      <c r="L214" s="27"/>
    </row>
    <row r="215" spans="1:12" ht="15.75" customHeight="1">
      <c r="A215" s="26"/>
      <c r="B215" s="27"/>
      <c r="C215" s="24"/>
      <c r="D215" s="27"/>
      <c r="E215" s="27"/>
      <c r="K215" s="27"/>
      <c r="L215" s="27"/>
    </row>
    <row r="216" spans="1:12" ht="15.75" customHeight="1">
      <c r="A216" s="26"/>
      <c r="B216" s="27"/>
      <c r="C216" s="24"/>
      <c r="D216" s="27"/>
      <c r="E216" s="27"/>
      <c r="K216" s="27"/>
      <c r="L216" s="27"/>
    </row>
    <row r="217" spans="1:12" ht="15.75" customHeight="1">
      <c r="A217" s="26"/>
      <c r="B217" s="27"/>
      <c r="C217" s="24"/>
      <c r="D217" s="27"/>
      <c r="E217" s="27"/>
      <c r="K217" s="27"/>
      <c r="L217" s="27"/>
    </row>
    <row r="218" spans="1:12" ht="15.75" customHeight="1">
      <c r="A218" s="26"/>
      <c r="B218" s="27"/>
      <c r="C218" s="24"/>
      <c r="D218" s="27"/>
      <c r="E218" s="27"/>
      <c r="K218" s="27"/>
      <c r="L218" s="27"/>
    </row>
    <row r="219" spans="1:12" ht="15.75" customHeight="1">
      <c r="A219" s="26"/>
      <c r="B219" s="27"/>
      <c r="C219" s="24"/>
      <c r="D219" s="27"/>
      <c r="E219" s="27"/>
      <c r="K219" s="27"/>
      <c r="L219" s="27"/>
    </row>
    <row r="220" spans="1:12" ht="15.75" customHeight="1">
      <c r="A220" s="26"/>
      <c r="B220" s="27"/>
      <c r="C220" s="24"/>
      <c r="D220" s="27"/>
      <c r="E220" s="27"/>
      <c r="K220" s="27"/>
      <c r="L220" s="27"/>
    </row>
    <row r="221" spans="1:12" ht="15.75" customHeight="1">
      <c r="A221" s="26"/>
      <c r="B221" s="27"/>
      <c r="C221" s="24"/>
      <c r="D221" s="27"/>
      <c r="E221" s="27"/>
      <c r="K221" s="27"/>
      <c r="L221" s="27"/>
    </row>
    <row r="222" ht="15.75" customHeight="1"/>
    <row r="223" ht="15.75" customHeight="1"/>
    <row r="224" ht="15.75" customHeight="1"/>
  </sheetData>
  <mergeCells count="37">
    <mergeCell ref="H8:I8"/>
    <mergeCell ref="N8:N10"/>
    <mergeCell ref="O8:O10"/>
    <mergeCell ref="Q8:S8"/>
    <mergeCell ref="Q9:Q10"/>
    <mergeCell ref="R9:R10"/>
    <mergeCell ref="S9:S10"/>
    <mergeCell ref="A5:A10"/>
    <mergeCell ref="G9:G10"/>
    <mergeCell ref="F9:F10"/>
    <mergeCell ref="D9:D10"/>
    <mergeCell ref="E9:E10"/>
    <mergeCell ref="C6:K6"/>
    <mergeCell ref="D7:K7"/>
    <mergeCell ref="H9:H10"/>
    <mergeCell ref="I9:I10"/>
    <mergeCell ref="C7:C10"/>
    <mergeCell ref="L5:W5"/>
    <mergeCell ref="L6:T6"/>
    <mergeCell ref="U6:U10"/>
    <mergeCell ref="J9:J10"/>
    <mergeCell ref="P8:P10"/>
    <mergeCell ref="V6:V10"/>
    <mergeCell ref="W6:W10"/>
    <mergeCell ref="M8:M10"/>
    <mergeCell ref="T8:T10"/>
    <mergeCell ref="L8:L10"/>
    <mergeCell ref="X8:X10"/>
    <mergeCell ref="A2:K2"/>
    <mergeCell ref="L2:W2"/>
    <mergeCell ref="D8:G8"/>
    <mergeCell ref="J8:K8"/>
    <mergeCell ref="B6:B10"/>
    <mergeCell ref="K9:K10"/>
    <mergeCell ref="B5:K5"/>
    <mergeCell ref="L7:T7"/>
    <mergeCell ref="V4:W4"/>
  </mergeCells>
  <printOptions/>
  <pageMargins left="0.5905511811023623" right="1.2" top="0.4" bottom="0.25" header="0.2" footer="0.2"/>
  <pageSetup horizontalDpi="600" verticalDpi="600" orientation="portrait" paperSize="9" scale="90" r:id="rId3"/>
  <rowBreaks count="1" manualBreakCount="1">
    <brk id="42" max="255" man="1"/>
  </rowBreaks>
  <colBreaks count="1" manualBreakCount="1">
    <brk id="11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SkyUN.Org</cp:lastModifiedBy>
  <cp:lastPrinted>2012-11-07T03:25:15Z</cp:lastPrinted>
  <dcterms:created xsi:type="dcterms:W3CDTF">2002-04-29T06:54:23Z</dcterms:created>
  <dcterms:modified xsi:type="dcterms:W3CDTF">2012-11-21T06:31:17Z</dcterms:modified>
  <cp:category/>
  <cp:version/>
  <cp:contentType/>
  <cp:contentStatus/>
</cp:coreProperties>
</file>