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統計年報\1\"/>
    </mc:Choice>
  </mc:AlternateContent>
  <xr:revisionPtr revIDLastSave="0" documentId="13_ncr:1_{2CEF215D-C408-4198-A182-4F8552E9A231}" xr6:coauthVersionLast="36" xr6:coauthVersionMax="36" xr10:uidLastSave="{00000000-0000-0000-0000-000000000000}"/>
  <bookViews>
    <workbookView xWindow="360" yWindow="390" windowWidth="9720" windowHeight="3810" tabRatio="601" xr2:uid="{00000000-000D-0000-FFFF-FFFF00000000}"/>
  </bookViews>
  <sheets>
    <sheet name="1-5" sheetId="2" r:id="rId1"/>
  </sheets>
  <calcPr calcId="191029"/>
</workbook>
</file>

<file path=xl/calcChain.xml><?xml version="1.0" encoding="utf-8"?>
<calcChain xmlns="http://schemas.openxmlformats.org/spreadsheetml/2006/main">
  <c r="M32" i="2" l="1"/>
  <c r="M38" i="2"/>
  <c r="M37" i="2"/>
  <c r="M36" i="2"/>
  <c r="M35" i="2"/>
  <c r="M34" i="2"/>
  <c r="M33" i="2"/>
  <c r="M31" i="2"/>
  <c r="M30" i="2"/>
  <c r="M29" i="2"/>
  <c r="M28" i="2"/>
  <c r="M27" i="2"/>
  <c r="M26" i="2"/>
  <c r="J25" i="2"/>
  <c r="E25" i="2"/>
  <c r="B26" i="2"/>
  <c r="M25" i="2" l="1"/>
  <c r="B27" i="2"/>
  <c r="D25" i="2"/>
  <c r="O14" i="2"/>
  <c r="O13" i="2"/>
  <c r="O12" i="2"/>
  <c r="N15" i="2"/>
  <c r="N14" i="2"/>
  <c r="N13" i="2"/>
  <c r="N12" i="2"/>
  <c r="M14" i="2"/>
  <c r="M13" i="2"/>
  <c r="M12" i="2"/>
  <c r="M11" i="2"/>
  <c r="P11" i="2"/>
  <c r="O11" i="2"/>
  <c r="N11" i="2"/>
  <c r="N25" i="2"/>
  <c r="O25" i="2"/>
  <c r="P25" i="2"/>
  <c r="B28" i="2"/>
  <c r="B29" i="2"/>
  <c r="B30" i="2"/>
  <c r="B31" i="2"/>
  <c r="B32" i="2"/>
  <c r="B33" i="2"/>
  <c r="B34" i="2"/>
  <c r="B35" i="2"/>
  <c r="B36" i="2"/>
  <c r="B37" i="2"/>
  <c r="B38" i="2"/>
  <c r="C25" i="2"/>
  <c r="F25" i="2"/>
  <c r="G25" i="2"/>
  <c r="H25" i="2"/>
  <c r="I25" i="2"/>
  <c r="K25" i="2"/>
  <c r="L25" i="2"/>
  <c r="B11" i="2"/>
  <c r="B10" i="2"/>
  <c r="B9" i="2"/>
  <c r="B8" i="2"/>
  <c r="B7" i="2"/>
  <c r="M7" i="2"/>
  <c r="B25" i="2" l="1"/>
</calcChain>
</file>

<file path=xl/sharedStrings.xml><?xml version="1.0" encoding="utf-8"?>
<sst xmlns="http://schemas.openxmlformats.org/spreadsheetml/2006/main" count="153" uniqueCount="63">
  <si>
    <t>資料來源：本府地政處 1112-03-01-2</t>
  </si>
  <si>
    <t xml:space="preserve">Source：Prepared according to Form  1112-03-01-2 by Land Administration Department. </t>
  </si>
  <si>
    <t>表１－５、土地徵收面積</t>
    <phoneticPr fontId="2" type="noConversion"/>
  </si>
  <si>
    <t>Area of Land Purchased by Government(Ha.)</t>
    <phoneticPr fontId="2" type="noConversion"/>
  </si>
  <si>
    <t xml:space="preserve">徵收面積(公頃)  </t>
    <phoneticPr fontId="2" type="noConversion"/>
  </si>
  <si>
    <r>
      <t xml:space="preserve">Table 1 - 5 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Area of Land Purchased by Government</t>
    </r>
    <phoneticPr fontId="2" type="noConversion"/>
  </si>
  <si>
    <t>Unit: Ha</t>
  </si>
  <si>
    <t>年及鄉鎮市別 
Year &amp; District</t>
    <phoneticPr fontId="2" type="noConversion"/>
  </si>
  <si>
    <t>總　計
Grand
Total</t>
    <phoneticPr fontId="2" type="noConversion"/>
  </si>
  <si>
    <t>國防
Defence</t>
    <phoneticPr fontId="2" type="noConversion"/>
  </si>
  <si>
    <t>交通
Transportation</t>
    <phoneticPr fontId="2" type="noConversion"/>
  </si>
  <si>
    <t>公用
Public Utilities</t>
    <phoneticPr fontId="2" type="noConversion"/>
  </si>
  <si>
    <t>水利
Water.
 Cons.</t>
    <phoneticPr fontId="2" type="noConversion"/>
  </si>
  <si>
    <t>教育學術及文化事業
Education and Culture</t>
    <phoneticPr fontId="2" type="noConversion"/>
  </si>
  <si>
    <r>
      <t xml:space="preserve">政府機關及
公共建築 </t>
    </r>
    <r>
      <rPr>
        <sz val="9.5"/>
        <rFont val="新細明體"/>
        <family val="1"/>
        <charset val="136"/>
      </rPr>
      <t>Government Utilities</t>
    </r>
    <phoneticPr fontId="2" type="noConversion"/>
  </si>
  <si>
    <r>
      <t xml:space="preserve">社會福
利事業
</t>
    </r>
    <r>
      <rPr>
        <sz val="10"/>
        <rFont val="新細明體"/>
        <family val="1"/>
        <charset val="136"/>
      </rPr>
      <t>Social Welfare</t>
    </r>
    <phoneticPr fontId="2" type="noConversion"/>
  </si>
  <si>
    <r>
      <t xml:space="preserve">國營
事業
</t>
    </r>
    <r>
      <rPr>
        <sz val="9.5"/>
        <rFont val="新細明體"/>
        <family val="1"/>
        <charset val="136"/>
      </rPr>
      <t>National Business</t>
    </r>
    <phoneticPr fontId="2" type="noConversion"/>
  </si>
  <si>
    <t>其他
Others</t>
    <phoneticPr fontId="2" type="noConversion"/>
  </si>
  <si>
    <t>合　　計
Total</t>
    <phoneticPr fontId="2" type="noConversion"/>
  </si>
  <si>
    <t xml:space="preserve">地價補償    
Compensation of Land Price </t>
    <phoneticPr fontId="2" type="noConversion"/>
  </si>
  <si>
    <t>改良物補償
（含遷移費）
Improved Properties
(Removal Fees Included)</t>
    <phoneticPr fontId="2" type="noConversion"/>
  </si>
  <si>
    <t xml:space="preserve">其他
Others </t>
    <phoneticPr fontId="2" type="noConversion"/>
  </si>
  <si>
    <t>-</t>
    <phoneticPr fontId="2" type="noConversion"/>
  </si>
  <si>
    <t>八十九年 2000</t>
    <phoneticPr fontId="2" type="noConversion"/>
  </si>
  <si>
    <t>九    十年 2001</t>
    <phoneticPr fontId="2" type="noConversion"/>
  </si>
  <si>
    <t>九十一年 2002</t>
    <phoneticPr fontId="2" type="noConversion"/>
  </si>
  <si>
    <t>九十二年 2003</t>
    <phoneticPr fontId="2" type="noConversion"/>
  </si>
  <si>
    <t>九十三年 2004</t>
    <phoneticPr fontId="2" type="noConversion"/>
  </si>
  <si>
    <t>九十四年 2005</t>
    <phoneticPr fontId="2" type="noConversion"/>
  </si>
  <si>
    <t>九十五年 2006</t>
    <phoneticPr fontId="2" type="noConversion"/>
  </si>
  <si>
    <t>九十六年 2007</t>
    <phoneticPr fontId="2" type="noConversion"/>
  </si>
  <si>
    <t>九十七年 2008</t>
    <phoneticPr fontId="2" type="noConversion"/>
  </si>
  <si>
    <t>一○○年 2011</t>
    <phoneticPr fontId="2" type="noConversion"/>
  </si>
  <si>
    <t>一○一年 2012</t>
    <phoneticPr fontId="2" type="noConversion"/>
  </si>
  <si>
    <t>一○三年 2014</t>
    <phoneticPr fontId="2" type="noConversion"/>
  </si>
  <si>
    <t>花蓮市 Hualien</t>
    <phoneticPr fontId="2" type="noConversion"/>
  </si>
  <si>
    <t>鳳林鎮 Fenglin</t>
    <phoneticPr fontId="2" type="noConversion"/>
  </si>
  <si>
    <t>玉里鎮 Yuli</t>
    <phoneticPr fontId="2" type="noConversion"/>
  </si>
  <si>
    <t>新城鄉 Shincheng</t>
    <phoneticPr fontId="2" type="noConversion"/>
  </si>
  <si>
    <t xml:space="preserve">吉安鄉 Jian </t>
    <phoneticPr fontId="2" type="noConversion"/>
  </si>
  <si>
    <t>壽豐鄉 Shoufeng</t>
    <phoneticPr fontId="2" type="noConversion"/>
  </si>
  <si>
    <t>光復鄉 Guangfu</t>
    <phoneticPr fontId="2" type="noConversion"/>
  </si>
  <si>
    <t xml:space="preserve">豐濱鄉 Fengbin </t>
    <phoneticPr fontId="2" type="noConversion"/>
  </si>
  <si>
    <t>瑞穗鄉 Rueisuei</t>
    <phoneticPr fontId="2" type="noConversion"/>
  </si>
  <si>
    <t>富里鄉 Fuli</t>
    <phoneticPr fontId="2" type="noConversion"/>
  </si>
  <si>
    <t>秀林鄉 Shioulin</t>
    <phoneticPr fontId="2" type="noConversion"/>
  </si>
  <si>
    <t>萬榮鄉 Wanrung</t>
    <phoneticPr fontId="2" type="noConversion"/>
  </si>
  <si>
    <t>卓溪鄉 Juoshi</t>
    <phoneticPr fontId="2" type="noConversion"/>
  </si>
  <si>
    <t>土地  16</t>
    <phoneticPr fontId="2" type="noConversion"/>
  </si>
  <si>
    <t>土地  17</t>
    <phoneticPr fontId="2" type="noConversion"/>
  </si>
  <si>
    <t>公共衛生及
環境保護
Public Health and Environmental Protection</t>
    <phoneticPr fontId="2" type="noConversion"/>
  </si>
  <si>
    <t>一○二年 2013</t>
    <phoneticPr fontId="2" type="noConversion"/>
  </si>
  <si>
    <t>一○四年 2015</t>
  </si>
  <si>
    <t>一○五 年 2016</t>
  </si>
  <si>
    <t>一○六 年 2017</t>
  </si>
  <si>
    <t>補  償  費  用 分(新臺幣元)   By  Compensation (NT$)</t>
    <phoneticPr fontId="2" type="noConversion"/>
  </si>
  <si>
    <t>單位：公　頃、新台幣元</t>
    <phoneticPr fontId="2" type="noConversion"/>
  </si>
  <si>
    <t>-</t>
  </si>
  <si>
    <t>一○七 年 2018</t>
  </si>
  <si>
    <t>一○八年 2019</t>
  </si>
  <si>
    <t>一○九年 2020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</si>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</sst>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0"/>
    <numFmt numFmtId="177" formatCode="#,##0.0000_);\(#,##0.0000\)"/>
    <numFmt numFmtId="178" formatCode="0.0000_);[Red]\(0.0000\)"/>
    <numFmt numFmtId="179" formatCode="#,##0_);\(#,##0\)"/>
    <numFmt numFmtId="180" formatCode="#,##0.0000;#,##0.0000;&quot;-&quot;;"/>
    <numFmt numFmtId="181" formatCode="#,##0;#,##0;_-* &quot;-&quot;;"/>
    <numFmt numFmtId="182" formatCode="0.0000_ "/>
    <numFmt numFmtId="183" formatCode="_-* #,##0.0000\ ;\-* #,##0.0000\ ;_-* &quot;-&quot;\ ;_-@"/>
    <numFmt numFmtId="184" formatCode="#,##0_ "/>
    <numFmt numFmtId="185" formatCode="#,##0.0000"/>
  </numFmts>
  <fonts count="8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  <font>
      <sz val="9.5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67">
    <xf numFmtId="0" fontId="0" fillId="0" borderId="0" xfId="0"/>
    <xf numFmtId="177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/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/>
    <xf numFmtId="178" fontId="3" fillId="0" borderId="0" xfId="0" applyNumberFormat="1" applyFont="1" applyBorder="1"/>
    <xf numFmtId="177" fontId="3" fillId="0" borderId="0" xfId="0" applyNumberFormat="1" applyFont="1" applyBorder="1"/>
    <xf numFmtId="178" fontId="3" fillId="0" borderId="0" xfId="0" applyNumberFormat="1" applyFont="1"/>
    <xf numFmtId="177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/>
    <xf numFmtId="180" fontId="3" fillId="0" borderId="1" xfId="0" quotePrefix="1" applyNumberFormat="1" applyFont="1" applyBorder="1" applyAlignment="1">
      <alignment horizontal="right" vertical="center"/>
    </xf>
    <xf numFmtId="180" fontId="3" fillId="0" borderId="0" xfId="0" quotePrefix="1" applyNumberFormat="1" applyFont="1" applyBorder="1" applyAlignment="1">
      <alignment horizontal="right" vertical="center"/>
    </xf>
    <xf numFmtId="177" fontId="3" fillId="0" borderId="1" xfId="0" quotePrefix="1" applyNumberFormat="1" applyFont="1" applyBorder="1" applyAlignment="1">
      <alignment horizontal="right" vertical="center"/>
    </xf>
    <xf numFmtId="177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9" fontId="3" fillId="0" borderId="0" xfId="0" quotePrefix="1" applyNumberFormat="1" applyFont="1" applyBorder="1" applyAlignment="1">
      <alignment horizontal="right" vertical="center"/>
    </xf>
    <xf numFmtId="177" fontId="3" fillId="0" borderId="2" xfId="0" applyNumberFormat="1" applyFont="1" applyBorder="1"/>
    <xf numFmtId="177" fontId="3" fillId="0" borderId="3" xfId="0" applyNumberFormat="1" applyFont="1" applyBorder="1"/>
    <xf numFmtId="177" fontId="3" fillId="0" borderId="3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left"/>
    </xf>
    <xf numFmtId="177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quotePrefix="1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0" fontId="2" fillId="0" borderId="9" xfId="0" applyNumberFormat="1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/>
    <xf numFmtId="177" fontId="2" fillId="0" borderId="9" xfId="0" quotePrefix="1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Border="1"/>
    <xf numFmtId="0" fontId="2" fillId="0" borderId="0" xfId="0" applyFont="1" applyBorder="1"/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2"/>
  <sheetViews>
    <sheetView tabSelected="1" view="pageBreakPreview" zoomScaleNormal="100" zoomScaleSheetLayoutView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C35" sqref="C35"/>
    </sheetView>
  </sheetViews>
  <sheetFormatPr defaultColWidth="10.33203125" defaultRowHeight="19.899999999999999" customHeight="1"/>
  <cols>
    <col min="1" max="1" width="17.5" style="44" customWidth="1"/>
    <col min="2" max="2" width="12.33203125" style="12" customWidth="1"/>
    <col min="3" max="3" width="9.1640625" style="12" customWidth="1"/>
    <col min="4" max="4" width="15.6640625" style="12" customWidth="1"/>
    <col min="5" max="5" width="9.83203125" style="12" customWidth="1"/>
    <col min="6" max="6" width="9.83203125" style="12" bestFit="1" customWidth="1"/>
    <col min="7" max="7" width="14.33203125" style="12" customWidth="1"/>
    <col min="8" max="8" width="13.1640625" style="12" customWidth="1"/>
    <col min="9" max="9" width="11.6640625" style="12" customWidth="1"/>
    <col min="10" max="10" width="8.83203125" style="12" customWidth="1"/>
    <col min="11" max="11" width="9.6640625" style="12" customWidth="1"/>
    <col min="12" max="12" width="7.1640625" style="12" customWidth="1"/>
    <col min="13" max="13" width="17.5" style="12" customWidth="1"/>
    <col min="14" max="14" width="14.5" style="12" customWidth="1"/>
    <col min="15" max="15" width="20.5" style="12" customWidth="1"/>
    <col min="16" max="16" width="11" style="12" customWidth="1"/>
    <col min="17" max="17" width="14.5" style="12" customWidth="1"/>
    <col min="18" max="18" width="11.6640625" style="12" customWidth="1"/>
    <col min="19" max="26" width="11.33203125" style="12" customWidth="1"/>
    <col min="27" max="27" width="12.1640625" style="12" customWidth="1"/>
    <col min="28" max="28" width="10.1640625" style="12" customWidth="1"/>
    <col min="29" max="29" width="9.5" style="12" customWidth="1"/>
    <col min="30" max="32" width="11.33203125" style="12" customWidth="1"/>
    <col min="33" max="33" width="12" style="12" customWidth="1"/>
    <col min="34" max="34" width="13" style="12" customWidth="1"/>
    <col min="35" max="35" width="12" style="12" customWidth="1"/>
    <col min="36" max="36" width="12.33203125" style="12" customWidth="1"/>
    <col min="37" max="37" width="10.33203125" style="12" customWidth="1"/>
    <col min="38" max="38" width="13.83203125" style="12" customWidth="1"/>
    <col min="39" max="40" width="13.1640625" style="12" customWidth="1"/>
    <col min="41" max="41" width="11.33203125" style="12" customWidth="1"/>
    <col min="42" max="42" width="10.33203125" style="12" customWidth="1"/>
    <col min="43" max="43" width="13" style="12" customWidth="1"/>
    <col min="44" max="44" width="13.1640625" style="12" customWidth="1"/>
    <col min="45" max="51" width="11.1640625" style="12" customWidth="1"/>
    <col min="52" max="16384" width="10.33203125" style="12"/>
  </cols>
  <sheetData>
    <row r="1" spans="1:17" s="47" customFormat="1" ht="18" customHeight="1">
      <c r="A1" s="9" t="s">
        <v>48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" t="s">
        <v>49</v>
      </c>
    </row>
    <row r="2" spans="1:17" s="10" customFormat="1" ht="21" customHeight="1">
      <c r="A2" s="61" t="s">
        <v>2</v>
      </c>
      <c r="B2" s="61"/>
      <c r="C2" s="61"/>
      <c r="D2" s="61"/>
      <c r="E2" s="61"/>
      <c r="F2" s="61"/>
      <c r="G2" s="61"/>
      <c r="H2" s="61"/>
      <c r="I2" s="58" t="s">
        <v>5</v>
      </c>
      <c r="J2" s="58"/>
      <c r="K2" s="58"/>
      <c r="L2" s="58"/>
      <c r="M2" s="58"/>
      <c r="N2" s="58"/>
      <c r="O2" s="58"/>
      <c r="P2" s="58"/>
      <c r="Q2" s="2"/>
    </row>
    <row r="3" spans="1:17" ht="10.5" customHeight="1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4" customFormat="1" ht="12.75" customHeight="1" thickBot="1">
      <c r="A4" s="26" t="s">
        <v>56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8" t="s">
        <v>6</v>
      </c>
      <c r="Q4" s="13"/>
    </row>
    <row r="5" spans="1:17" s="40" customFormat="1" ht="21.75" customHeight="1">
      <c r="A5" s="62" t="s">
        <v>7</v>
      </c>
      <c r="B5" s="62" t="s">
        <v>8</v>
      </c>
      <c r="C5" s="64" t="s">
        <v>4</v>
      </c>
      <c r="D5" s="65"/>
      <c r="E5" s="65"/>
      <c r="F5" s="65"/>
      <c r="G5" s="65"/>
      <c r="H5" s="65"/>
      <c r="I5" s="65" t="s">
        <v>3</v>
      </c>
      <c r="J5" s="65"/>
      <c r="K5" s="65"/>
      <c r="L5" s="66"/>
      <c r="M5" s="59" t="s">
        <v>55</v>
      </c>
      <c r="N5" s="60"/>
      <c r="O5" s="60"/>
      <c r="P5" s="60"/>
    </row>
    <row r="6" spans="1:17" s="40" customFormat="1" ht="75" customHeight="1">
      <c r="A6" s="63"/>
      <c r="B6" s="63"/>
      <c r="C6" s="29" t="s">
        <v>9</v>
      </c>
      <c r="D6" s="30" t="s">
        <v>10</v>
      </c>
      <c r="E6" s="30" t="s">
        <v>11</v>
      </c>
      <c r="F6" s="30" t="s">
        <v>12</v>
      </c>
      <c r="G6" s="30" t="s">
        <v>50</v>
      </c>
      <c r="H6" s="29" t="s">
        <v>13</v>
      </c>
      <c r="I6" s="31" t="s">
        <v>14</v>
      </c>
      <c r="J6" s="32" t="s">
        <v>15</v>
      </c>
      <c r="K6" s="32" t="s">
        <v>16</v>
      </c>
      <c r="L6" s="32" t="s">
        <v>17</v>
      </c>
      <c r="M6" s="33" t="s">
        <v>18</v>
      </c>
      <c r="N6" s="29" t="s">
        <v>19</v>
      </c>
      <c r="O6" s="29" t="s">
        <v>20</v>
      </c>
      <c r="P6" s="34" t="s">
        <v>21</v>
      </c>
    </row>
    <row r="7" spans="1:17" s="7" customFormat="1" ht="20.25" hidden="1" customHeight="1">
      <c r="A7" s="35" t="s">
        <v>23</v>
      </c>
      <c r="B7" s="3">
        <f>SUM(C7:L7)</f>
        <v>30.0594</v>
      </c>
      <c r="C7" s="4">
        <v>0</v>
      </c>
      <c r="D7" s="4">
        <v>21.090600000000002</v>
      </c>
      <c r="E7" s="4">
        <v>8.9652999999999992</v>
      </c>
      <c r="F7" s="4">
        <v>3.5000000000000001E-3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5">
        <f>SUM(N7:O7)</f>
        <v>788078.78799999994</v>
      </c>
      <c r="N7" s="6">
        <v>448754.85899999994</v>
      </c>
      <c r="O7" s="6">
        <v>339323.929</v>
      </c>
      <c r="P7" s="4">
        <v>0</v>
      </c>
    </row>
    <row r="8" spans="1:17" s="7" customFormat="1" ht="20.25" hidden="1" customHeight="1">
      <c r="A8" s="35" t="s">
        <v>24</v>
      </c>
      <c r="B8" s="3">
        <f>SUM(C8:L8)</f>
        <v>24.729200000000002</v>
      </c>
      <c r="C8" s="4">
        <v>0</v>
      </c>
      <c r="D8" s="4">
        <v>22.8002</v>
      </c>
      <c r="E8" s="4">
        <v>0</v>
      </c>
      <c r="F8" s="4">
        <v>0.61550000000000005</v>
      </c>
      <c r="G8" s="5">
        <v>0</v>
      </c>
      <c r="H8" s="5">
        <v>0</v>
      </c>
      <c r="I8" s="5">
        <v>0</v>
      </c>
      <c r="J8" s="5">
        <v>0</v>
      </c>
      <c r="K8" s="5">
        <v>0.91259999999999997</v>
      </c>
      <c r="L8" s="5">
        <v>0.40089999999999998</v>
      </c>
      <c r="M8" s="15">
        <v>333209.97100000002</v>
      </c>
      <c r="N8" s="6">
        <v>286282.00800000003</v>
      </c>
      <c r="O8" s="6">
        <v>40872.502</v>
      </c>
      <c r="P8" s="15">
        <v>6055.4610000000002</v>
      </c>
    </row>
    <row r="9" spans="1:17" s="7" customFormat="1" ht="20.25" hidden="1" customHeight="1">
      <c r="A9" s="35" t="s">
        <v>25</v>
      </c>
      <c r="B9" s="3">
        <f>SUM(C9:L9)</f>
        <v>11.009780000000003</v>
      </c>
      <c r="C9" s="4">
        <v>0</v>
      </c>
      <c r="D9" s="4">
        <v>6.7210740000000015</v>
      </c>
      <c r="E9" s="4">
        <v>6.1665999999999999E-2</v>
      </c>
      <c r="F9" s="4">
        <v>1.123475</v>
      </c>
      <c r="G9" s="5">
        <v>0</v>
      </c>
      <c r="H9" s="5">
        <v>0</v>
      </c>
      <c r="I9" s="5">
        <v>0</v>
      </c>
      <c r="J9" s="5">
        <v>0</v>
      </c>
      <c r="K9" s="5">
        <v>0.70245000000000002</v>
      </c>
      <c r="L9" s="5">
        <v>2.4011149999999999</v>
      </c>
      <c r="M9" s="15">
        <v>289433.23700000002</v>
      </c>
      <c r="N9" s="6">
        <v>274591.42800000001</v>
      </c>
      <c r="O9" s="6">
        <v>7605.62</v>
      </c>
      <c r="P9" s="15">
        <v>7236.1890000000003</v>
      </c>
    </row>
    <row r="10" spans="1:17" s="7" customFormat="1" ht="20.25" hidden="1" customHeight="1">
      <c r="A10" s="35" t="s">
        <v>26</v>
      </c>
      <c r="B10" s="3">
        <f>SUM(C10:L10)</f>
        <v>37.305218000000011</v>
      </c>
      <c r="C10" s="4">
        <v>0</v>
      </c>
      <c r="D10" s="4">
        <v>33.732264000000008</v>
      </c>
      <c r="E10" s="4">
        <v>1.0000020000000001</v>
      </c>
      <c r="F10" s="4">
        <v>2.1874520000000004</v>
      </c>
      <c r="G10" s="5">
        <v>0</v>
      </c>
      <c r="H10" s="5">
        <v>0</v>
      </c>
      <c r="I10" s="5">
        <v>5.3E-3</v>
      </c>
      <c r="J10" s="5">
        <v>0</v>
      </c>
      <c r="K10" s="5">
        <v>0.38019999999999998</v>
      </c>
      <c r="L10" s="5">
        <v>0</v>
      </c>
      <c r="M10" s="15">
        <v>508608.13099999999</v>
      </c>
      <c r="N10" s="6">
        <v>447362.56600000005</v>
      </c>
      <c r="O10" s="6">
        <v>56929.052000000003</v>
      </c>
      <c r="P10" s="15">
        <v>4316.5129999999999</v>
      </c>
    </row>
    <row r="11" spans="1:17" s="7" customFormat="1" ht="20.25" hidden="1" customHeight="1">
      <c r="A11" s="35" t="s">
        <v>27</v>
      </c>
      <c r="B11" s="3">
        <f>SUM(C11:L11)</f>
        <v>5.7731749999999993</v>
      </c>
      <c r="C11" s="4">
        <v>0</v>
      </c>
      <c r="D11" s="4">
        <v>2.4524399999999997</v>
      </c>
      <c r="E11" s="4">
        <v>0</v>
      </c>
      <c r="F11" s="4">
        <v>2.685162</v>
      </c>
      <c r="G11" s="5">
        <v>0</v>
      </c>
      <c r="H11" s="5">
        <v>0</v>
      </c>
      <c r="I11" s="5">
        <v>5.3E-3</v>
      </c>
      <c r="J11" s="5">
        <v>0</v>
      </c>
      <c r="K11" s="5">
        <v>0.54357499999999992</v>
      </c>
      <c r="L11" s="5">
        <v>8.6697999999999997E-2</v>
      </c>
      <c r="M11" s="15">
        <f>178738165/1000</f>
        <v>178738.16500000001</v>
      </c>
      <c r="N11" s="6">
        <f>130217983/1000</f>
        <v>130217.98299999999</v>
      </c>
      <c r="O11" s="6">
        <f>48428905/1000</f>
        <v>48428.904999999999</v>
      </c>
      <c r="P11" s="15">
        <f>91277/1000</f>
        <v>91.277000000000001</v>
      </c>
    </row>
    <row r="12" spans="1:17" s="7" customFormat="1" ht="20.25" hidden="1" customHeight="1">
      <c r="A12" s="35" t="s">
        <v>28</v>
      </c>
      <c r="B12" s="3">
        <v>5.3369930000000005</v>
      </c>
      <c r="C12" s="4">
        <v>0</v>
      </c>
      <c r="D12" s="4">
        <v>2.6270560000000005</v>
      </c>
      <c r="E12" s="4">
        <v>0</v>
      </c>
      <c r="F12" s="4">
        <v>1.9570649999999998</v>
      </c>
      <c r="G12" s="5">
        <v>0</v>
      </c>
      <c r="H12" s="5">
        <v>0.51490000000000002</v>
      </c>
      <c r="I12" s="5">
        <v>0</v>
      </c>
      <c r="J12" s="5">
        <v>0</v>
      </c>
      <c r="K12" s="5">
        <v>2.0199999999999999E-2</v>
      </c>
      <c r="L12" s="5">
        <v>0.21777199999999999</v>
      </c>
      <c r="M12" s="15">
        <f>55744697/1000</f>
        <v>55744.697</v>
      </c>
      <c r="N12" s="6">
        <f>48454771/1000</f>
        <v>48454.771000000001</v>
      </c>
      <c r="O12" s="6">
        <f>7289926/1000</f>
        <v>7289.9260000000004</v>
      </c>
      <c r="P12" s="15">
        <v>0</v>
      </c>
    </row>
    <row r="13" spans="1:17" s="7" customFormat="1" ht="20.25" hidden="1" customHeight="1">
      <c r="A13" s="35" t="s">
        <v>29</v>
      </c>
      <c r="B13" s="3">
        <v>5.8386110000000002</v>
      </c>
      <c r="C13" s="4">
        <v>0</v>
      </c>
      <c r="D13" s="4">
        <v>2.6426000000000002E-2</v>
      </c>
      <c r="E13" s="4">
        <v>0</v>
      </c>
      <c r="F13" s="4">
        <v>4.1099649999999999</v>
      </c>
      <c r="G13" s="5">
        <v>0</v>
      </c>
      <c r="H13" s="5">
        <v>0</v>
      </c>
      <c r="I13" s="5">
        <v>0.22101999999999999</v>
      </c>
      <c r="J13" s="5">
        <v>0</v>
      </c>
      <c r="K13" s="5">
        <v>1.4812000000000001</v>
      </c>
      <c r="L13" s="5">
        <v>0</v>
      </c>
      <c r="M13" s="15">
        <f>27569963/1000</f>
        <v>27569.963</v>
      </c>
      <c r="N13" s="6">
        <f>27332033/1000</f>
        <v>27332.032999999999</v>
      </c>
      <c r="O13" s="6">
        <f>237930/1000</f>
        <v>237.93</v>
      </c>
      <c r="P13" s="15">
        <v>0</v>
      </c>
    </row>
    <row r="14" spans="1:17" s="7" customFormat="1" ht="20.25" hidden="1" customHeight="1">
      <c r="A14" s="35" t="s">
        <v>30</v>
      </c>
      <c r="B14" s="3">
        <v>6.6732070000000006</v>
      </c>
      <c r="C14" s="4">
        <v>0</v>
      </c>
      <c r="D14" s="4">
        <v>0.1908</v>
      </c>
      <c r="E14" s="4">
        <v>0</v>
      </c>
      <c r="F14" s="4">
        <v>6.3669070000000003</v>
      </c>
      <c r="G14" s="5">
        <v>0</v>
      </c>
      <c r="H14" s="5">
        <v>0</v>
      </c>
      <c r="I14" s="5">
        <v>0</v>
      </c>
      <c r="J14" s="5">
        <v>0</v>
      </c>
      <c r="K14" s="5">
        <v>0.11549999999999999</v>
      </c>
      <c r="L14" s="5">
        <v>0</v>
      </c>
      <c r="M14" s="15">
        <f>26318717/1000</f>
        <v>26318.717000000001</v>
      </c>
      <c r="N14" s="6">
        <f>20231631/1000</f>
        <v>20231.631000000001</v>
      </c>
      <c r="O14" s="6">
        <f>6087086/1000</f>
        <v>6087.0860000000002</v>
      </c>
      <c r="P14" s="15">
        <v>0</v>
      </c>
    </row>
    <row r="15" spans="1:17" s="7" customFormat="1" ht="20.25" hidden="1" customHeight="1">
      <c r="A15" s="35" t="s">
        <v>31</v>
      </c>
      <c r="B15" s="3">
        <v>14.314359000000001</v>
      </c>
      <c r="C15" s="4">
        <v>3.7754799999999999</v>
      </c>
      <c r="D15" s="4">
        <v>5.7943730000000002</v>
      </c>
      <c r="E15" s="37" t="s">
        <v>22</v>
      </c>
      <c r="F15" s="4">
        <v>4.2217609999999999</v>
      </c>
      <c r="G15" s="38" t="s">
        <v>22</v>
      </c>
      <c r="H15" s="38" t="s">
        <v>22</v>
      </c>
      <c r="I15" s="38" t="s">
        <v>22</v>
      </c>
      <c r="J15" s="38" t="s">
        <v>22</v>
      </c>
      <c r="K15" s="5">
        <v>0.52274500000000002</v>
      </c>
      <c r="L15" s="38" t="s">
        <v>22</v>
      </c>
      <c r="M15" s="15">
        <v>523613</v>
      </c>
      <c r="N15" s="6">
        <f>336491914/1000</f>
        <v>336491.91399999999</v>
      </c>
      <c r="O15" s="6">
        <v>187121</v>
      </c>
      <c r="P15" s="37" t="s">
        <v>22</v>
      </c>
    </row>
    <row r="16" spans="1:17" s="7" customFormat="1" ht="20.25" customHeight="1">
      <c r="A16" s="35" t="s">
        <v>32</v>
      </c>
      <c r="B16" s="3">
        <v>18.367700999999997</v>
      </c>
      <c r="C16" s="37" t="s">
        <v>22</v>
      </c>
      <c r="D16" s="37" t="s">
        <v>22</v>
      </c>
      <c r="E16" s="4">
        <v>3.15E-2</v>
      </c>
      <c r="F16" s="4">
        <v>18.336200999999996</v>
      </c>
      <c r="G16" s="38" t="s">
        <v>22</v>
      </c>
      <c r="H16" s="38" t="s">
        <v>22</v>
      </c>
      <c r="I16" s="38" t="s">
        <v>22</v>
      </c>
      <c r="J16" s="38" t="s">
        <v>22</v>
      </c>
      <c r="K16" s="38" t="s">
        <v>22</v>
      </c>
      <c r="L16" s="38" t="s">
        <v>22</v>
      </c>
      <c r="M16" s="15">
        <v>59324549</v>
      </c>
      <c r="N16" s="6">
        <v>52399620</v>
      </c>
      <c r="O16" s="6">
        <v>6924929</v>
      </c>
      <c r="P16" s="37" t="s">
        <v>57</v>
      </c>
    </row>
    <row r="17" spans="1:67" s="7" customFormat="1" ht="20.25" customHeight="1">
      <c r="A17" s="35" t="s">
        <v>33</v>
      </c>
      <c r="B17" s="3">
        <v>15.006866</v>
      </c>
      <c r="C17" s="37" t="s">
        <v>22</v>
      </c>
      <c r="D17" s="4">
        <v>1.4555850000000001</v>
      </c>
      <c r="E17" s="37" t="s">
        <v>22</v>
      </c>
      <c r="F17" s="4">
        <v>13.551281000000001</v>
      </c>
      <c r="G17" s="38" t="s">
        <v>22</v>
      </c>
      <c r="H17" s="38" t="s">
        <v>22</v>
      </c>
      <c r="I17" s="38" t="s">
        <v>22</v>
      </c>
      <c r="J17" s="38" t="s">
        <v>22</v>
      </c>
      <c r="K17" s="38" t="s">
        <v>22</v>
      </c>
      <c r="L17" s="38" t="s">
        <v>22</v>
      </c>
      <c r="M17" s="15">
        <v>101062136</v>
      </c>
      <c r="N17" s="6">
        <v>89389252</v>
      </c>
      <c r="O17" s="6">
        <v>11672884</v>
      </c>
      <c r="P17" s="37" t="s">
        <v>57</v>
      </c>
    </row>
    <row r="18" spans="1:67" s="7" customFormat="1" ht="18.75" customHeight="1">
      <c r="A18" s="35" t="s">
        <v>51</v>
      </c>
      <c r="B18" s="3">
        <v>6.7590729999999999</v>
      </c>
      <c r="C18" s="37" t="s">
        <v>22</v>
      </c>
      <c r="D18" s="37" t="s">
        <v>22</v>
      </c>
      <c r="E18" s="37" t="s">
        <v>22</v>
      </c>
      <c r="F18" s="4">
        <v>6.7590729999999999</v>
      </c>
      <c r="G18" s="38" t="s">
        <v>22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15">
        <v>29068750</v>
      </c>
      <c r="N18" s="6">
        <v>27776149</v>
      </c>
      <c r="O18" s="6">
        <v>1292601</v>
      </c>
      <c r="P18" s="37" t="s">
        <v>22</v>
      </c>
    </row>
    <row r="19" spans="1:67" s="7" customFormat="1" ht="18.75" customHeight="1">
      <c r="A19" s="35" t="s">
        <v>34</v>
      </c>
      <c r="B19" s="3">
        <v>0.50384600000000002</v>
      </c>
      <c r="C19" s="37" t="s">
        <v>22</v>
      </c>
      <c r="D19" s="57">
        <v>0.117537</v>
      </c>
      <c r="E19" s="37" t="s">
        <v>22</v>
      </c>
      <c r="F19" s="4">
        <v>0.38630900000000001</v>
      </c>
      <c r="G19" s="38" t="s">
        <v>22</v>
      </c>
      <c r="H19" s="38" t="s">
        <v>22</v>
      </c>
      <c r="I19" s="38" t="s">
        <v>22</v>
      </c>
      <c r="J19" s="38" t="s">
        <v>22</v>
      </c>
      <c r="K19" s="38" t="s">
        <v>22</v>
      </c>
      <c r="L19" s="38" t="s">
        <v>22</v>
      </c>
      <c r="M19" s="15">
        <v>6133998</v>
      </c>
      <c r="N19" s="6">
        <v>5228721</v>
      </c>
      <c r="O19" s="6">
        <v>905277</v>
      </c>
      <c r="P19" s="37" t="s">
        <v>22</v>
      </c>
    </row>
    <row r="20" spans="1:67" s="7" customFormat="1" ht="18.75" customHeight="1">
      <c r="A20" s="35" t="s">
        <v>52</v>
      </c>
      <c r="B20" s="3">
        <v>0.57295200000000002</v>
      </c>
      <c r="C20" s="37" t="s">
        <v>22</v>
      </c>
      <c r="D20" s="48">
        <v>0.34447</v>
      </c>
      <c r="E20" s="37" t="s">
        <v>22</v>
      </c>
      <c r="F20" s="4">
        <v>0.22848199999999999</v>
      </c>
      <c r="G20" s="38" t="s">
        <v>22</v>
      </c>
      <c r="H20" s="38" t="s">
        <v>22</v>
      </c>
      <c r="I20" s="38" t="s">
        <v>22</v>
      </c>
      <c r="J20" s="38" t="s">
        <v>22</v>
      </c>
      <c r="K20" s="38" t="s">
        <v>22</v>
      </c>
      <c r="L20" s="38" t="s">
        <v>22</v>
      </c>
      <c r="M20" s="15">
        <v>6304285</v>
      </c>
      <c r="N20" s="6">
        <v>5198137</v>
      </c>
      <c r="O20" s="6">
        <v>1106148</v>
      </c>
      <c r="P20" s="37" t="s">
        <v>22</v>
      </c>
    </row>
    <row r="21" spans="1:67" s="7" customFormat="1" ht="18.75" customHeight="1">
      <c r="A21" s="35" t="s">
        <v>53</v>
      </c>
      <c r="B21" s="3">
        <v>2.185397</v>
      </c>
      <c r="C21" s="37" t="s">
        <v>22</v>
      </c>
      <c r="D21" s="48">
        <v>1.8836109999999999</v>
      </c>
      <c r="E21" s="37" t="s">
        <v>22</v>
      </c>
      <c r="F21" s="4">
        <v>0.301786</v>
      </c>
      <c r="G21" s="38" t="s">
        <v>22</v>
      </c>
      <c r="H21" s="38" t="s">
        <v>22</v>
      </c>
      <c r="I21" s="38" t="s">
        <v>22</v>
      </c>
      <c r="J21" s="38" t="s">
        <v>22</v>
      </c>
      <c r="K21" s="38" t="s">
        <v>22</v>
      </c>
      <c r="L21" s="38" t="s">
        <v>22</v>
      </c>
      <c r="M21" s="15">
        <v>45481809</v>
      </c>
      <c r="N21" s="6">
        <v>41958942</v>
      </c>
      <c r="O21" s="6">
        <v>3522867</v>
      </c>
      <c r="P21" s="37" t="s">
        <v>22</v>
      </c>
    </row>
    <row r="22" spans="1:67" s="7" customFormat="1" ht="18.75" customHeight="1">
      <c r="A22" s="35" t="s">
        <v>54</v>
      </c>
      <c r="B22" s="3">
        <v>1.5713999999999999</v>
      </c>
      <c r="C22" s="37" t="s">
        <v>22</v>
      </c>
      <c r="D22" s="48">
        <v>1.1466099999999999</v>
      </c>
      <c r="E22" s="37" t="s">
        <v>22</v>
      </c>
      <c r="F22" s="4">
        <v>0.42479</v>
      </c>
      <c r="G22" s="38" t="s">
        <v>22</v>
      </c>
      <c r="H22" s="38" t="s">
        <v>22</v>
      </c>
      <c r="I22" s="38" t="s">
        <v>22</v>
      </c>
      <c r="J22" s="38" t="s">
        <v>22</v>
      </c>
      <c r="K22" s="38" t="s">
        <v>22</v>
      </c>
      <c r="L22" s="38" t="s">
        <v>22</v>
      </c>
      <c r="M22" s="15">
        <v>12390213</v>
      </c>
      <c r="N22" s="6">
        <v>12195965</v>
      </c>
      <c r="O22" s="6">
        <v>194248</v>
      </c>
      <c r="P22" s="37" t="s">
        <v>22</v>
      </c>
    </row>
    <row r="23" spans="1:67" s="7" customFormat="1" ht="18.75" customHeight="1">
      <c r="A23" s="35" t="s">
        <v>58</v>
      </c>
      <c r="B23" s="3">
        <v>0.35935899999999998</v>
      </c>
      <c r="C23" s="38" t="s">
        <v>22</v>
      </c>
      <c r="D23" s="56" t="s">
        <v>61</v>
      </c>
      <c r="E23" s="38" t="s">
        <v>22</v>
      </c>
      <c r="F23" s="4">
        <v>0.35935899999999998</v>
      </c>
      <c r="G23" s="38" t="s">
        <v>22</v>
      </c>
      <c r="H23" s="38" t="s">
        <v>22</v>
      </c>
      <c r="I23" s="38" t="s">
        <v>22</v>
      </c>
      <c r="J23" s="38" t="s">
        <v>22</v>
      </c>
      <c r="K23" s="38" t="s">
        <v>22</v>
      </c>
      <c r="L23" s="38" t="s">
        <v>22</v>
      </c>
      <c r="M23" s="15">
        <v>5142587</v>
      </c>
      <c r="N23" s="6">
        <v>4819475</v>
      </c>
      <c r="O23" s="6">
        <v>323112</v>
      </c>
      <c r="P23" s="38" t="s">
        <v>22</v>
      </c>
    </row>
    <row r="24" spans="1:67" s="7" customFormat="1" ht="18.75" customHeight="1">
      <c r="A24" s="35" t="s">
        <v>59</v>
      </c>
      <c r="B24" s="3">
        <v>0.48855399999999999</v>
      </c>
      <c r="C24" s="38">
        <v>0</v>
      </c>
      <c r="D24" s="56" t="s">
        <v>61</v>
      </c>
      <c r="E24" s="52" t="s">
        <v>61</v>
      </c>
      <c r="F24" s="4">
        <v>0.48855399999999999</v>
      </c>
      <c r="G24" s="52" t="s">
        <v>61</v>
      </c>
      <c r="H24" s="52" t="s">
        <v>61</v>
      </c>
      <c r="I24" s="52" t="s">
        <v>61</v>
      </c>
      <c r="J24" s="52" t="s">
        <v>61</v>
      </c>
      <c r="K24" s="52" t="s">
        <v>61</v>
      </c>
      <c r="L24" s="52" t="s">
        <v>61</v>
      </c>
      <c r="M24" s="15">
        <v>2902011</v>
      </c>
      <c r="N24" s="6">
        <v>2902011</v>
      </c>
      <c r="O24" s="53" t="s">
        <v>61</v>
      </c>
      <c r="P24" s="52" t="s">
        <v>61</v>
      </c>
    </row>
    <row r="25" spans="1:67" s="14" customFormat="1" ht="20.25" customHeight="1">
      <c r="A25" s="35" t="s">
        <v>60</v>
      </c>
      <c r="B25" s="3">
        <f>IF(SUM(B26:B38)=SUM(C25:L25),SUM(B26:B38),"error")</f>
        <v>1.5196149999999999</v>
      </c>
      <c r="C25" s="3">
        <f t="shared" ref="C25:L25" si="0">SUM(C26:C38)</f>
        <v>0</v>
      </c>
      <c r="D25" s="3">
        <f>SUM(D26:D38)</f>
        <v>1.5196149999999999</v>
      </c>
      <c r="E25" s="3">
        <f>SUM(E26:E38)</f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50">
        <f>SUM(M26:M38)</f>
        <v>84865478</v>
      </c>
      <c r="N25" s="15">
        <f>SUM(N26:N38)</f>
        <v>68169534</v>
      </c>
      <c r="O25" s="15">
        <f>SUM(O26:O38)</f>
        <v>16695944</v>
      </c>
      <c r="P25" s="15">
        <f>SUM(P26:P38)</f>
        <v>0</v>
      </c>
    </row>
    <row r="26" spans="1:67" ht="20.25" customHeight="1">
      <c r="A26" s="36" t="s">
        <v>35</v>
      </c>
      <c r="B26" s="3">
        <f>SUM(C26:L26)</f>
        <v>1.06E-2</v>
      </c>
      <c r="C26" s="49">
        <v>0</v>
      </c>
      <c r="D26" s="49">
        <v>1.06E-2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39">
        <f t="shared" ref="M26:M38" si="1">SUM(N26:P26)</f>
        <v>1678934</v>
      </c>
      <c r="N26" s="39">
        <v>1678934</v>
      </c>
      <c r="O26" s="39">
        <v>0</v>
      </c>
      <c r="P26" s="39">
        <v>0</v>
      </c>
    </row>
    <row r="27" spans="1:67" ht="19.5" customHeight="1">
      <c r="A27" s="36" t="s">
        <v>36</v>
      </c>
      <c r="B27" s="3">
        <f t="shared" ref="B27:B38" si="2">SUM(C27:L27)</f>
        <v>5.8055000000000002E-2</v>
      </c>
      <c r="C27" s="49">
        <v>0</v>
      </c>
      <c r="D27" s="49">
        <v>5.8055000000000002E-2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39">
        <f t="shared" si="1"/>
        <v>435413</v>
      </c>
      <c r="N27" s="54">
        <v>435413</v>
      </c>
      <c r="O27" s="49">
        <v>0</v>
      </c>
      <c r="P27" s="49">
        <v>0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9.5" customHeight="1">
      <c r="A28" s="36" t="s">
        <v>37</v>
      </c>
      <c r="B28" s="3">
        <f t="shared" si="2"/>
        <v>1.1270359999999999</v>
      </c>
      <c r="C28" s="49">
        <v>0</v>
      </c>
      <c r="D28" s="49">
        <v>1.1270359999999999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9">
        <f t="shared" si="1"/>
        <v>52109879</v>
      </c>
      <c r="N28" s="39">
        <v>35413935</v>
      </c>
      <c r="O28" s="39">
        <v>16695944</v>
      </c>
      <c r="P28" s="55" t="s">
        <v>61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9.899999999999999" customHeight="1">
      <c r="A29" s="36" t="s">
        <v>38</v>
      </c>
      <c r="B29" s="3">
        <f t="shared" si="2"/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39">
        <f t="shared" si="1"/>
        <v>0</v>
      </c>
      <c r="N29" s="39">
        <v>0</v>
      </c>
      <c r="O29" s="39">
        <v>0</v>
      </c>
      <c r="P29" s="39">
        <v>0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9.899999999999999" customHeight="1">
      <c r="A30" s="36" t="s">
        <v>39</v>
      </c>
      <c r="B30" s="3">
        <f t="shared" si="2"/>
        <v>0.26627299999999998</v>
      </c>
      <c r="C30" s="49">
        <v>0</v>
      </c>
      <c r="D30" s="49">
        <v>0.26627299999999998</v>
      </c>
      <c r="E30" s="49">
        <v>0</v>
      </c>
      <c r="F30" s="4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39">
        <f t="shared" si="1"/>
        <v>30052001</v>
      </c>
      <c r="N30" s="39">
        <v>30052001</v>
      </c>
      <c r="O30" s="39">
        <v>0</v>
      </c>
      <c r="P30" s="39">
        <v>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9.899999999999999" customHeight="1">
      <c r="A31" s="36" t="s">
        <v>40</v>
      </c>
      <c r="B31" s="3">
        <f t="shared" si="2"/>
        <v>0</v>
      </c>
      <c r="C31" s="49">
        <v>0</v>
      </c>
      <c r="D31" s="49">
        <v>0</v>
      </c>
      <c r="E31" s="49">
        <v>0</v>
      </c>
      <c r="F31" s="4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39">
        <f t="shared" si="1"/>
        <v>0</v>
      </c>
      <c r="N31" s="39">
        <v>0</v>
      </c>
      <c r="O31" s="39">
        <v>0</v>
      </c>
      <c r="P31" s="39">
        <v>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9.899999999999999" customHeight="1">
      <c r="A32" s="36" t="s">
        <v>41</v>
      </c>
      <c r="B32" s="3">
        <f t="shared" si="2"/>
        <v>1.1390000000000001E-2</v>
      </c>
      <c r="C32" s="49">
        <v>0</v>
      </c>
      <c r="D32" s="49">
        <v>1.1390000000000001E-2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39">
        <f t="shared" si="1"/>
        <v>102282</v>
      </c>
      <c r="N32" s="39">
        <v>102282</v>
      </c>
      <c r="O32" s="39">
        <v>0</v>
      </c>
      <c r="P32" s="39">
        <v>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9.899999999999999" customHeight="1">
      <c r="A33" s="36" t="s">
        <v>42</v>
      </c>
      <c r="B33" s="3">
        <f t="shared" si="2"/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39">
        <f t="shared" si="1"/>
        <v>0</v>
      </c>
      <c r="N33" s="39">
        <v>0</v>
      </c>
      <c r="O33" s="39">
        <v>0</v>
      </c>
      <c r="P33" s="39"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9.899999999999999" customHeight="1">
      <c r="A34" s="36" t="s">
        <v>43</v>
      </c>
      <c r="B34" s="3">
        <f t="shared" si="2"/>
        <v>1.797E-3</v>
      </c>
      <c r="C34" s="51" t="s">
        <v>62</v>
      </c>
      <c r="D34" s="49">
        <v>1.797E-3</v>
      </c>
      <c r="E34" s="49">
        <v>0</v>
      </c>
      <c r="F34" s="51" t="s">
        <v>61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39">
        <f t="shared" si="1"/>
        <v>150739</v>
      </c>
      <c r="N34" s="39">
        <v>150739</v>
      </c>
      <c r="O34" s="39">
        <v>0</v>
      </c>
      <c r="P34" s="39">
        <v>0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9.899999999999999" customHeight="1">
      <c r="A35" s="36" t="s">
        <v>44</v>
      </c>
      <c r="B35" s="3">
        <f t="shared" si="2"/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39">
        <f t="shared" si="1"/>
        <v>0</v>
      </c>
      <c r="N35" s="39">
        <v>0</v>
      </c>
      <c r="O35" s="39">
        <v>0</v>
      </c>
      <c r="P35" s="39">
        <v>0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9.899999999999999" customHeight="1">
      <c r="A36" s="36" t="s">
        <v>45</v>
      </c>
      <c r="B36" s="3">
        <f t="shared" si="2"/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39">
        <f t="shared" si="1"/>
        <v>0</v>
      </c>
      <c r="N36" s="49">
        <v>0</v>
      </c>
      <c r="O36" s="49">
        <v>0</v>
      </c>
      <c r="P36" s="49">
        <v>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9.899999999999999" customHeight="1">
      <c r="A37" s="36" t="s">
        <v>46</v>
      </c>
      <c r="B37" s="3">
        <f t="shared" si="2"/>
        <v>4.4463999999999997E-2</v>
      </c>
      <c r="C37" s="49">
        <v>0</v>
      </c>
      <c r="D37" s="49">
        <v>4.4463999999999997E-2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39">
        <f t="shared" si="1"/>
        <v>336230</v>
      </c>
      <c r="N37" s="39">
        <v>336230</v>
      </c>
      <c r="O37" s="39">
        <v>0</v>
      </c>
      <c r="P37" s="39">
        <v>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9.899999999999999" customHeight="1">
      <c r="A38" s="36" t="s">
        <v>47</v>
      </c>
      <c r="B38" s="3">
        <f t="shared" si="2"/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39">
        <f t="shared" si="1"/>
        <v>0</v>
      </c>
      <c r="N38" s="39">
        <v>0</v>
      </c>
      <c r="O38" s="39">
        <v>0</v>
      </c>
      <c r="P38" s="39">
        <v>0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23.25" customHeight="1">
      <c r="A39" s="42"/>
      <c r="B39" s="17"/>
      <c r="C39" s="18"/>
      <c r="D39" s="18"/>
      <c r="E39" s="18"/>
      <c r="F39" s="18"/>
      <c r="G39" s="18"/>
      <c r="H39" s="18"/>
      <c r="I39" s="3"/>
      <c r="J39" s="3"/>
      <c r="K39" s="3"/>
      <c r="L39" s="3"/>
      <c r="M39" s="3"/>
      <c r="N39" s="3"/>
      <c r="O39" s="3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27.75" customHeight="1">
      <c r="A40" s="42"/>
      <c r="B40" s="19"/>
      <c r="C40" s="20"/>
      <c r="D40" s="20"/>
      <c r="E40" s="20"/>
      <c r="F40" s="20"/>
      <c r="G40" s="20"/>
      <c r="H40" s="20"/>
      <c r="I40" s="20"/>
      <c r="J40" s="20"/>
      <c r="K40" s="21"/>
      <c r="L40" s="21"/>
      <c r="M40" s="20"/>
      <c r="N40" s="22"/>
      <c r="O40" s="22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8" customHeight="1" thickBot="1">
      <c r="A41" s="43"/>
      <c r="B41" s="23"/>
      <c r="C41" s="24"/>
      <c r="D41" s="2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67" s="14" customFormat="1" ht="19.899999999999999" customHeight="1">
      <c r="A42" s="1" t="s">
        <v>0</v>
      </c>
      <c r="I42" s="14" t="s">
        <v>1</v>
      </c>
      <c r="P42" s="27"/>
    </row>
  </sheetData>
  <mergeCells count="7">
    <mergeCell ref="I2:P2"/>
    <mergeCell ref="M5:P5"/>
    <mergeCell ref="A2:H2"/>
    <mergeCell ref="A5:A6"/>
    <mergeCell ref="B5:B6"/>
    <mergeCell ref="C5:H5"/>
    <mergeCell ref="I5:L5"/>
  </mergeCells>
  <phoneticPr fontId="2" type="noConversion"/>
  <pageMargins left="0.59055118110236227" right="1.31" top="0.42" bottom="0.45" header="0.2" footer="0.2"/>
  <pageSetup paperSize="9" scale="98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2019-07-12T04:06:53Z</cp:lastPrinted>
  <dcterms:created xsi:type="dcterms:W3CDTF">2003-06-03T07:12:35Z</dcterms:created>
  <dcterms:modified xsi:type="dcterms:W3CDTF">2021-04-06T01:32:39Z</dcterms:modified>
</cp:coreProperties>
</file>