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7.年報.統計分析及通報\年報\109年統計年報\內文\6\"/>
    </mc:Choice>
  </mc:AlternateContent>
  <xr:revisionPtr revIDLastSave="0" documentId="13_ncr:1_{03522A5C-A0E9-4D39-A819-7B972A0F7EC3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6-5" sheetId="1" r:id="rId1"/>
  </sheets>
  <definedNames>
    <definedName name="_xlnm.Print_Area" localSheetId="0">'6-5'!$A$1:$L$47</definedName>
  </definedNames>
  <calcPr calcId="191029"/>
</workbook>
</file>

<file path=xl/calcChain.xml><?xml version="1.0" encoding="utf-8"?>
<calcChain xmlns="http://schemas.openxmlformats.org/spreadsheetml/2006/main">
  <c r="K28" i="1" l="1"/>
  <c r="J28" i="1" l="1"/>
  <c r="I28" i="1"/>
  <c r="C28" i="1" l="1"/>
  <c r="B28" i="1" s="1"/>
  <c r="K27" i="1"/>
  <c r="L28" i="1"/>
  <c r="E28" i="1"/>
  <c r="H28" i="1"/>
  <c r="I26" i="1" l="1"/>
  <c r="C27" i="1"/>
  <c r="B27" i="1"/>
  <c r="E27" i="1"/>
  <c r="H27" i="1"/>
  <c r="I27" i="1"/>
  <c r="J27" i="1"/>
  <c r="L27" i="1"/>
  <c r="K26" i="1"/>
  <c r="L26" i="1" s="1"/>
  <c r="H26" i="1"/>
  <c r="J26" i="1"/>
  <c r="E26" i="1"/>
  <c r="C26" i="1"/>
  <c r="B26" i="1"/>
  <c r="K25" i="1"/>
  <c r="L25" i="1" s="1"/>
  <c r="F25" i="1"/>
  <c r="E25" i="1"/>
  <c r="D25" i="1"/>
  <c r="Q25" i="1"/>
  <c r="H25" i="1" s="1"/>
  <c r="P25" i="1"/>
  <c r="J25" i="1"/>
  <c r="O25" i="1"/>
  <c r="I25" i="1"/>
  <c r="N25" i="1"/>
  <c r="M25" i="1"/>
  <c r="C20" i="1"/>
  <c r="B20" i="1" s="1"/>
  <c r="C21" i="1"/>
  <c r="C23" i="1"/>
  <c r="C24" i="1"/>
  <c r="B24" i="1" s="1"/>
  <c r="C22" i="1"/>
  <c r="B22" i="1"/>
  <c r="E24" i="1"/>
  <c r="H24" i="1"/>
  <c r="J24" i="1"/>
  <c r="I24" i="1"/>
  <c r="K24" i="1"/>
  <c r="L24" i="1" s="1"/>
  <c r="L23" i="1"/>
  <c r="J23" i="1"/>
  <c r="I23" i="1"/>
  <c r="H23" i="1"/>
  <c r="E23" i="1"/>
  <c r="B23" i="1"/>
  <c r="H14" i="1"/>
  <c r="H15" i="1"/>
  <c r="H16" i="1"/>
  <c r="H17" i="1"/>
  <c r="H18" i="1"/>
  <c r="H19" i="1"/>
  <c r="H20" i="1"/>
  <c r="H21" i="1"/>
  <c r="H22" i="1"/>
  <c r="H13" i="1"/>
  <c r="L22" i="1"/>
  <c r="J22" i="1"/>
  <c r="I22" i="1"/>
  <c r="E22" i="1"/>
  <c r="B21" i="1"/>
  <c r="L21" i="1"/>
  <c r="J21" i="1"/>
  <c r="I21" i="1"/>
  <c r="E21" i="1"/>
  <c r="K20" i="1"/>
  <c r="L20" i="1"/>
  <c r="L8" i="1"/>
  <c r="L9" i="1"/>
  <c r="L10" i="1"/>
  <c r="L11" i="1"/>
  <c r="L12" i="1"/>
  <c r="L13" i="1"/>
  <c r="L14" i="1"/>
  <c r="L15" i="1"/>
  <c r="L16" i="1"/>
  <c r="L17" i="1"/>
  <c r="J8" i="1"/>
  <c r="J9" i="1"/>
  <c r="J10" i="1"/>
  <c r="J11" i="1"/>
  <c r="J12" i="1"/>
  <c r="J13" i="1"/>
  <c r="J14" i="1"/>
  <c r="J15" i="1"/>
  <c r="J16" i="1"/>
  <c r="J17" i="1"/>
  <c r="J20" i="1"/>
  <c r="I20" i="1"/>
  <c r="I17" i="1"/>
  <c r="I16" i="1"/>
  <c r="I15" i="1"/>
  <c r="I14" i="1"/>
  <c r="I13" i="1"/>
  <c r="I12" i="1"/>
  <c r="I11" i="1"/>
  <c r="I10" i="1"/>
  <c r="I9" i="1"/>
  <c r="I8" i="1"/>
  <c r="H9" i="1"/>
  <c r="H10" i="1"/>
  <c r="H11" i="1"/>
  <c r="H12" i="1"/>
  <c r="H8" i="1"/>
  <c r="E20" i="1"/>
  <c r="B12" i="1"/>
  <c r="E12" i="1"/>
  <c r="E13" i="1"/>
  <c r="B13" i="1"/>
  <c r="E11" i="1"/>
  <c r="B11" i="1"/>
  <c r="E10" i="1"/>
  <c r="B10" i="1"/>
  <c r="E9" i="1"/>
  <c r="E8" i="1"/>
  <c r="B9" i="1"/>
  <c r="B8" i="1"/>
  <c r="C25" i="1"/>
  <c r="B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主計室第四股</author>
    <author>ac7570</author>
    <author>陳大倫</author>
  </authors>
  <commentList>
    <comment ref="G2" authorId="0" shapeId="0" xr:uid="{00000000-0006-0000-0000-000001000000}">
      <text>
        <r>
          <rPr>
            <sz val="14"/>
            <color indexed="81"/>
            <rFont val="新細明體"/>
            <family val="1"/>
            <charset val="136"/>
          </rPr>
          <t>資料來源：花蓮縣政府總決算書</t>
        </r>
      </text>
    </comment>
    <comment ref="B5" authorId="0" shapeId="0" xr:uid="{00000000-0006-0000-0000-000002000000}">
      <text>
        <r>
          <rPr>
            <sz val="14"/>
            <color indexed="81"/>
            <rFont val="新細明體"/>
            <family val="1"/>
            <charset val="136"/>
          </rPr>
          <t>資料取自總決算審定後融資調度決算審定表 丙-3</t>
        </r>
      </text>
    </comment>
    <comment ref="G5" authorId="1" shapeId="0" xr:uid="{00000000-0006-0000-0000-000003000000}">
      <text>
        <r>
          <rPr>
            <sz val="10"/>
            <color indexed="81"/>
            <rFont val="新細明體"/>
            <family val="1"/>
            <charset val="136"/>
          </rPr>
          <t>資料取自總決算審定後融資調度決算審定表 丙-3</t>
        </r>
      </text>
    </comment>
    <comment ref="H5" authorId="0" shapeId="0" xr:uid="{00000000-0006-0000-0000-000004000000}">
      <text>
        <r>
          <rPr>
            <sz val="14"/>
            <color indexed="81"/>
            <rFont val="新細明體"/>
            <family val="1"/>
            <charset val="136"/>
          </rPr>
          <t>資料取自要覽表</t>
        </r>
        <r>
          <rPr>
            <sz val="14"/>
            <color indexed="81"/>
            <rFont val="Times New Roman"/>
            <family val="1"/>
          </rPr>
          <t>6-3</t>
        </r>
        <r>
          <rPr>
            <sz val="14"/>
            <color indexed="81"/>
            <rFont val="新細明體"/>
            <family val="1"/>
            <charset val="136"/>
          </rPr>
          <t>及</t>
        </r>
        <r>
          <rPr>
            <sz val="14"/>
            <color indexed="81"/>
            <rFont val="Times New Roman"/>
            <family val="1"/>
          </rPr>
          <t>6-4</t>
        </r>
        <r>
          <rPr>
            <sz val="14"/>
            <color indexed="81"/>
            <rFont val="新細明體"/>
            <family val="1"/>
            <charset val="136"/>
          </rPr>
          <t>，公式：</t>
        </r>
        <r>
          <rPr>
            <sz val="14"/>
            <color indexed="81"/>
            <rFont val="Times New Roman"/>
            <family val="1"/>
          </rPr>
          <t>(</t>
        </r>
        <r>
          <rPr>
            <sz val="14"/>
            <color indexed="81"/>
            <rFont val="新細明體"/>
            <family val="1"/>
            <charset val="136"/>
          </rPr>
          <t>決算</t>
        </r>
        <r>
          <rPr>
            <sz val="14"/>
            <color indexed="81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歲入總計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減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補助及協助收入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除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歲入總計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乘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Times New Roman"/>
            <family val="1"/>
          </rPr>
          <t>100</t>
        </r>
      </text>
    </comment>
    <comment ref="I5" authorId="0" shapeId="0" xr:uid="{00000000-0006-0000-0000-000005000000}">
      <text>
        <r>
          <rPr>
            <sz val="14"/>
            <color indexed="81"/>
            <rFont val="新細明體"/>
            <family val="1"/>
            <charset val="136"/>
          </rPr>
          <t>資料取自要覽表</t>
        </r>
        <r>
          <rPr>
            <sz val="14"/>
            <color indexed="81"/>
            <rFont val="Times New Roman"/>
            <family val="1"/>
          </rPr>
          <t>6-3</t>
        </r>
        <r>
          <rPr>
            <sz val="14"/>
            <color indexed="81"/>
            <rFont val="新細明體"/>
            <family val="1"/>
            <charset val="136"/>
          </rPr>
          <t>及</t>
        </r>
        <r>
          <rPr>
            <sz val="14"/>
            <color indexed="81"/>
            <rFont val="Times New Roman"/>
            <family val="1"/>
          </rPr>
          <t>6-4</t>
        </r>
        <r>
          <rPr>
            <sz val="14"/>
            <color indexed="81"/>
            <rFont val="新細明體"/>
            <family val="1"/>
            <charset val="136"/>
          </rPr>
          <t>，公式：</t>
        </r>
        <r>
          <rPr>
            <sz val="14"/>
            <color indexed="81"/>
            <rFont val="Times New Roman"/>
            <family val="1"/>
          </rPr>
          <t>(</t>
        </r>
        <r>
          <rPr>
            <sz val="14"/>
            <color indexed="81"/>
            <rFont val="新細明體"/>
            <family val="1"/>
            <charset val="136"/>
          </rPr>
          <t>決算</t>
        </r>
        <r>
          <rPr>
            <sz val="14"/>
            <color indexed="81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稅課收入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除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歲出總計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乘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Times New Roman"/>
            <family val="1"/>
          </rPr>
          <t>100</t>
        </r>
      </text>
    </comment>
    <comment ref="J5" authorId="0" shapeId="0" xr:uid="{00000000-0006-0000-0000-000006000000}">
      <text>
        <r>
          <rPr>
            <sz val="14"/>
            <color indexed="81"/>
            <rFont val="新細明體"/>
            <family val="1"/>
            <charset val="136"/>
          </rPr>
          <t>資料取自要覽表</t>
        </r>
        <r>
          <rPr>
            <sz val="14"/>
            <color indexed="81"/>
            <rFont val="Times New Roman"/>
            <family val="1"/>
          </rPr>
          <t>6-3</t>
        </r>
        <r>
          <rPr>
            <sz val="14"/>
            <color indexed="81"/>
            <rFont val="新細明體"/>
            <family val="1"/>
            <charset val="136"/>
          </rPr>
          <t>及</t>
        </r>
        <r>
          <rPr>
            <sz val="14"/>
            <color indexed="81"/>
            <rFont val="Times New Roman"/>
            <family val="1"/>
          </rPr>
          <t>6-4</t>
        </r>
        <r>
          <rPr>
            <sz val="14"/>
            <color indexed="81"/>
            <rFont val="新細明體"/>
            <family val="1"/>
            <charset val="136"/>
          </rPr>
          <t>，公式：</t>
        </r>
        <r>
          <rPr>
            <sz val="14"/>
            <color indexed="81"/>
            <rFont val="Times New Roman"/>
            <family val="1"/>
          </rPr>
          <t>(</t>
        </r>
        <r>
          <rPr>
            <sz val="14"/>
            <color indexed="81"/>
            <rFont val="新細明體"/>
            <family val="1"/>
            <charset val="136"/>
          </rPr>
          <t>決算</t>
        </r>
        <r>
          <rPr>
            <sz val="14"/>
            <color indexed="81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補助及協助收入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除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歲出決算總計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乘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Times New Roman"/>
            <family val="1"/>
          </rPr>
          <t>100</t>
        </r>
      </text>
    </comment>
    <comment ref="K5" authorId="0" shapeId="0" xr:uid="{00000000-0006-0000-0000-000007000000}">
      <text>
        <r>
          <rPr>
            <sz val="14"/>
            <color indexed="81"/>
            <rFont val="新細明體"/>
            <family val="1"/>
            <charset val="136"/>
          </rPr>
          <t>資料取自縣政府應付債款明細表未償餘額合計數</t>
        </r>
      </text>
    </comment>
    <comment ref="K6" authorId="2" shapeId="0" xr:uid="{00000000-0006-0000-0000-000008000000}">
      <text>
        <r>
          <rPr>
            <b/>
            <sz val="10"/>
            <color indexed="81"/>
            <rFont val="細明體"/>
            <family val="3"/>
            <charset val="136"/>
          </rPr>
          <t>陳大倫</t>
        </r>
        <r>
          <rPr>
            <b/>
            <sz val="10"/>
            <color indexed="81"/>
            <rFont val="Tahoma"/>
            <family val="2"/>
          </rPr>
          <t>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花蓮縣總決算
公共債務表
公債及長期借款餘額</t>
        </r>
        <r>
          <rPr>
            <sz val="10"/>
            <color indexed="81"/>
            <rFont val="Tahoma"/>
            <family val="2"/>
          </rPr>
          <t>+</t>
        </r>
        <r>
          <rPr>
            <sz val="10"/>
            <color indexed="81"/>
            <rFont val="細明體"/>
            <family val="3"/>
            <charset val="136"/>
          </rPr>
          <t>短期借款餘額</t>
        </r>
      </text>
    </comment>
    <comment ref="L6" authorId="0" shapeId="0" xr:uid="{00000000-0006-0000-0000-000009000000}">
      <text>
        <r>
          <rPr>
            <sz val="14"/>
            <color indexed="81"/>
            <rFont val="新細明體"/>
            <family val="1"/>
            <charset val="136"/>
          </rPr>
          <t>未償餘額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除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新細明體"/>
            <family val="1"/>
            <charset val="136"/>
          </rPr>
          <t>歲出決算總計</t>
        </r>
        <r>
          <rPr>
            <sz val="14"/>
            <color indexed="10"/>
            <rFont val="Times New Roman"/>
            <family val="1"/>
          </rPr>
          <t>(</t>
        </r>
        <r>
          <rPr>
            <sz val="14"/>
            <color indexed="10"/>
            <rFont val="新細明體"/>
            <family val="1"/>
            <charset val="136"/>
          </rPr>
          <t>乘</t>
        </r>
        <r>
          <rPr>
            <sz val="14"/>
            <color indexed="10"/>
            <rFont val="Times New Roman"/>
            <family val="1"/>
          </rPr>
          <t>)</t>
        </r>
        <r>
          <rPr>
            <sz val="14"/>
            <color indexed="81"/>
            <rFont val="Times New Roman"/>
            <family val="1"/>
          </rPr>
          <t>100</t>
        </r>
      </text>
    </comment>
    <comment ref="M6" authorId="2" shapeId="0" xr:uid="{00000000-0006-0000-0000-00000A000000}">
      <text>
        <r>
          <rPr>
            <b/>
            <sz val="10"/>
            <color indexed="81"/>
            <rFont val="細明體"/>
            <family val="3"/>
            <charset val="136"/>
          </rPr>
          <t>陳大倫</t>
        </r>
        <r>
          <rPr>
            <b/>
            <sz val="10"/>
            <color indexed="81"/>
            <rFont val="Tahoma"/>
            <family val="2"/>
          </rPr>
          <t>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花蓮縣總決算審核報告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sz val="10"/>
            <color indexed="81"/>
            <rFont val="細明體"/>
            <family val="3"/>
            <charset val="136"/>
          </rPr>
          <t>丙</t>
        </r>
        <r>
          <rPr>
            <sz val="10"/>
            <color indexed="81"/>
            <rFont val="Tahoma"/>
            <family val="2"/>
          </rPr>
          <t>-1</t>
        </r>
      </text>
    </comment>
    <comment ref="N6" authorId="2" shapeId="0" xr:uid="{00000000-0006-0000-0000-00000B000000}">
      <text>
        <r>
          <rPr>
            <b/>
            <sz val="10"/>
            <color indexed="81"/>
            <rFont val="細明體"/>
            <family val="3"/>
            <charset val="136"/>
          </rPr>
          <t>陳大倫</t>
        </r>
        <r>
          <rPr>
            <b/>
            <sz val="10"/>
            <color indexed="81"/>
            <rFont val="Tahoma"/>
            <family val="2"/>
          </rPr>
          <t>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同前</t>
        </r>
      </text>
    </comment>
    <comment ref="O6" authorId="2" shapeId="0" xr:uid="{00000000-0006-0000-0000-00000C000000}">
      <text>
        <r>
          <rPr>
            <b/>
            <sz val="10"/>
            <color indexed="81"/>
            <rFont val="細明體"/>
            <family val="3"/>
            <charset val="136"/>
          </rPr>
          <t>陳大倫</t>
        </r>
        <r>
          <rPr>
            <b/>
            <sz val="10"/>
            <color indexed="81"/>
            <rFont val="Tahoma"/>
            <family val="2"/>
          </rPr>
          <t>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同前</t>
        </r>
      </text>
    </comment>
    <comment ref="P6" authorId="2" shapeId="0" xr:uid="{00000000-0006-0000-0000-00000D000000}">
      <text>
        <r>
          <rPr>
            <b/>
            <sz val="10"/>
            <color indexed="81"/>
            <rFont val="細明體"/>
            <family val="3"/>
            <charset val="136"/>
          </rPr>
          <t>陳大倫</t>
        </r>
        <r>
          <rPr>
            <b/>
            <sz val="10"/>
            <color indexed="81"/>
            <rFont val="Tahoma"/>
            <family val="2"/>
          </rPr>
          <t>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同前</t>
        </r>
      </text>
    </comment>
    <comment ref="Q6" authorId="2" shapeId="0" xr:uid="{00000000-0006-0000-0000-00000E000000}">
      <text>
        <r>
          <rPr>
            <b/>
            <sz val="10"/>
            <color indexed="81"/>
            <rFont val="細明體"/>
            <family val="3"/>
            <charset val="136"/>
          </rPr>
          <t>陳大倫</t>
        </r>
        <r>
          <rPr>
            <b/>
            <sz val="10"/>
            <color indexed="81"/>
            <rFont val="Tahoma"/>
            <family val="2"/>
          </rPr>
          <t>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花蓮縣總決算審核報告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sz val="10"/>
            <color indexed="81"/>
            <rFont val="細明體"/>
            <family val="3"/>
            <charset val="136"/>
          </rPr>
          <t>丁</t>
        </r>
        <r>
          <rPr>
            <sz val="10"/>
            <color indexed="81"/>
            <rFont val="Tahoma"/>
            <family val="2"/>
          </rPr>
          <t>-2</t>
        </r>
      </text>
    </comment>
  </commentList>
</comments>
</file>

<file path=xl/sharedStrings.xml><?xml version="1.0" encoding="utf-8"?>
<sst xmlns="http://schemas.openxmlformats.org/spreadsheetml/2006/main" count="79" uniqueCount="62">
  <si>
    <t>表６－５、歷年財政狀況</t>
    <phoneticPr fontId="2" type="noConversion"/>
  </si>
  <si>
    <t>…</t>
    <phoneticPr fontId="2" type="noConversion"/>
  </si>
  <si>
    <t>…</t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</si>
  <si>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Times New Roman"/>
        <family val="1"/>
      </rPr>
      <t>NT</t>
    </r>
    <r>
      <rPr>
        <sz val="9"/>
        <rFont val="華康中黑體"/>
        <family val="3"/>
        <charset val="136"/>
      </rPr>
      <t>＄</t>
    </r>
    <r>
      <rPr>
        <sz val="9"/>
        <rFont val="Times New Roman"/>
        <family val="1"/>
      </rPr>
      <t>1000</t>
    </r>
    <r>
      <rPr>
        <sz val="9"/>
        <rFont val="華康中黑體"/>
        <family val="3"/>
        <charset val="136"/>
      </rPr>
      <t>；</t>
    </r>
    <r>
      <rPr>
        <sz val="9"/>
        <rFont val="Times New Roman"/>
        <family val="1"/>
      </rPr>
      <t>%</t>
    </r>
    <phoneticPr fontId="2" type="noConversion"/>
  </si>
  <si>
    <t>說　　明：1.債務未償餘額：九十一年以後包括長期借款及短期借款。</t>
    <phoneticPr fontId="2" type="noConversion"/>
  </si>
  <si>
    <t>一○○年度
FY 2011</t>
  </si>
  <si>
    <t>單位：新臺幣千元；％</t>
    <phoneticPr fontId="2" type="noConversion"/>
  </si>
  <si>
    <r>
      <t xml:space="preserve"> Table 6 - 5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Financial Conditon of Previous Years</t>
    </r>
    <phoneticPr fontId="2" type="noConversion"/>
  </si>
  <si>
    <r>
      <t>說　　明：</t>
    </r>
    <r>
      <rPr>
        <sz val="9"/>
        <rFont val="新細明體"/>
        <family val="1"/>
        <charset val="136"/>
      </rPr>
      <t xml:space="preserve">2.本表資料係為決算審定數。 </t>
    </r>
    <phoneticPr fontId="2" type="noConversion"/>
  </si>
  <si>
    <r>
      <t xml:space="preserve">                    4.</t>
    </r>
    <r>
      <rPr>
        <sz val="9"/>
        <rFont val="細明體"/>
        <family val="3"/>
        <charset val="136"/>
      </rPr>
      <t>賦稅依存度</t>
    </r>
    <r>
      <rPr>
        <sz val="9"/>
        <rFont val="Times New Roman"/>
        <family val="1"/>
      </rPr>
      <t>=</t>
    </r>
    <r>
      <rPr>
        <sz val="9"/>
        <rFont val="細明體"/>
        <family val="3"/>
        <charset val="136"/>
      </rPr>
      <t>稅課收入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>歲出</t>
    </r>
    <r>
      <rPr>
        <sz val="9"/>
        <rFont val="Times New Roman"/>
        <family val="1"/>
      </rPr>
      <t>*100</t>
    </r>
    <r>
      <rPr>
        <sz val="9"/>
        <rFont val="細明體"/>
        <family val="3"/>
        <charset val="136"/>
      </rPr>
      <t>。</t>
    </r>
    <phoneticPr fontId="2" type="noConversion"/>
  </si>
  <si>
    <r>
      <t xml:space="preserve">                    5.</t>
    </r>
    <r>
      <rPr>
        <sz val="9"/>
        <rFont val="細明體"/>
        <family val="3"/>
        <charset val="136"/>
      </rPr>
      <t>補助及協助依存度</t>
    </r>
    <r>
      <rPr>
        <sz val="9"/>
        <rFont val="Times New Roman"/>
        <family val="1"/>
      </rPr>
      <t>=</t>
    </r>
    <r>
      <rPr>
        <sz val="9"/>
        <rFont val="細明體"/>
        <family val="3"/>
        <charset val="136"/>
      </rPr>
      <t>補助及協助收入</t>
    </r>
    <r>
      <rPr>
        <sz val="9"/>
        <rFont val="Times New Roman"/>
        <family val="1"/>
      </rPr>
      <t>/</t>
    </r>
    <r>
      <rPr>
        <sz val="9"/>
        <rFont val="細明體"/>
        <family val="3"/>
        <charset val="136"/>
      </rPr>
      <t>歲出</t>
    </r>
    <r>
      <rPr>
        <sz val="9"/>
        <rFont val="Times New Roman"/>
        <family val="1"/>
      </rPr>
      <t>*100</t>
    </r>
    <r>
      <rPr>
        <sz val="9"/>
        <rFont val="細明體"/>
        <family val="3"/>
        <charset val="136"/>
      </rPr>
      <t>。</t>
    </r>
    <phoneticPr fontId="2" type="noConversion"/>
  </si>
  <si>
    <r>
      <t>Note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1.The Outstanding liabilities includes both Long-term loans - amount and Long-term loans - amount since 2002.</t>
    </r>
    <phoneticPr fontId="2" type="noConversion"/>
  </si>
  <si>
    <t xml:space="preserve">            2.The data in the table have been audited.</t>
    <phoneticPr fontId="2" type="noConversion"/>
  </si>
  <si>
    <t xml:space="preserve">            4.Degree of Dependence on Taxes = Tax Revenues / Annual Expenditures*100</t>
    <phoneticPr fontId="2" type="noConversion"/>
  </si>
  <si>
    <t xml:space="preserve">            5.Degree of Dependence on Subsidy and Assistance = Subsidy and Assistance Revenues / Annual Expenditures *100</t>
    <phoneticPr fontId="2" type="noConversion"/>
  </si>
  <si>
    <t>年度別
Fiscal Year</t>
    <phoneticPr fontId="2" type="noConversion"/>
  </si>
  <si>
    <t>八十九年度
FY 2000</t>
    <phoneticPr fontId="2" type="noConversion"/>
  </si>
  <si>
    <t>九    十年度
FY 2001</t>
    <phoneticPr fontId="2" type="noConversion"/>
  </si>
  <si>
    <t>九十一年度
FY 2002</t>
    <phoneticPr fontId="2" type="noConversion"/>
  </si>
  <si>
    <t>九十二年度
FY 2003</t>
    <phoneticPr fontId="2" type="noConversion"/>
  </si>
  <si>
    <t>九十三年度
FY 2004</t>
    <phoneticPr fontId="2" type="noConversion"/>
  </si>
  <si>
    <t>九十四年度
FY 2005</t>
    <phoneticPr fontId="2" type="noConversion"/>
  </si>
  <si>
    <t>九十五年度
FY 2006</t>
    <phoneticPr fontId="2" type="noConversion"/>
  </si>
  <si>
    <t>九十六年度
FY 2007</t>
    <phoneticPr fontId="2" type="noConversion"/>
  </si>
  <si>
    <t>九十七年度
FY 2008</t>
    <phoneticPr fontId="2" type="noConversion"/>
  </si>
  <si>
    <t>九十八年度
FY 2009</t>
    <phoneticPr fontId="2" type="noConversion"/>
  </si>
  <si>
    <t>九十九年度
FY 2010</t>
    <phoneticPr fontId="2" type="noConversion"/>
  </si>
  <si>
    <t>一○一年度
FY 2012</t>
    <phoneticPr fontId="2" type="noConversion"/>
  </si>
  <si>
    <t>一○二年度
FY 2013</t>
    <phoneticPr fontId="2" type="noConversion"/>
  </si>
  <si>
    <t>一○三年度
FY 2014</t>
    <phoneticPr fontId="2" type="noConversion"/>
  </si>
  <si>
    <t>融   資   調   度   需   求</t>
    <phoneticPr fontId="2" type="noConversion"/>
  </si>
  <si>
    <t xml:space="preserve">                 融   資   調   度   財   源</t>
    <phoneticPr fontId="2" type="noConversion"/>
  </si>
  <si>
    <t xml:space="preserve">賦稅依存度
Degree of Dependence on Taxes </t>
    <phoneticPr fontId="2" type="noConversion"/>
  </si>
  <si>
    <t>補助及協助依存度 
Degree of Dependence on Subsidy and Assistance</t>
    <phoneticPr fontId="2" type="noConversion"/>
  </si>
  <si>
    <t>債   務   未   償   餘   額</t>
    <phoneticPr fontId="2" type="noConversion"/>
  </si>
  <si>
    <t>Financing-Scheduling Requirements</t>
    <phoneticPr fontId="2" type="noConversion"/>
  </si>
  <si>
    <t>歲入歲出差短
Deficit of Annual Revenues &amp; Expenditures</t>
    <phoneticPr fontId="2" type="noConversion"/>
  </si>
  <si>
    <t>債務還本
Debt Repayment</t>
    <phoneticPr fontId="2" type="noConversion"/>
  </si>
  <si>
    <t>Finance-Scheduling Financial Resources</t>
    <phoneticPr fontId="2" type="noConversion"/>
  </si>
  <si>
    <t>賒借收入
 Borrowing</t>
    <phoneticPr fontId="2" type="noConversion"/>
  </si>
  <si>
    <t xml:space="preserve">移用以前年
度歲計賸餘
Appropriation from Previous Year's Surplus </t>
    <phoneticPr fontId="2" type="noConversion"/>
  </si>
  <si>
    <t>Outstanding Debt</t>
    <phoneticPr fontId="2" type="noConversion"/>
  </si>
  <si>
    <t>占歲出
As a Percentage of Annual Expenditures</t>
    <phoneticPr fontId="2" type="noConversion"/>
  </si>
  <si>
    <t xml:space="preserve">決算歲入總　　計
Grand Total
</t>
    <phoneticPr fontId="2" type="noConversion"/>
  </si>
  <si>
    <t xml:space="preserve">歲出決算總計
Grand Total
</t>
    <phoneticPr fontId="12" type="noConversion"/>
  </si>
  <si>
    <t xml:space="preserve">決算稅課收入
Receipts from Taxes
</t>
    <phoneticPr fontId="2" type="noConversion"/>
  </si>
  <si>
    <t xml:space="preserve">決算補  助  及
協助收入
Subsidies
</t>
    <phoneticPr fontId="2" type="noConversion"/>
  </si>
  <si>
    <t>統籌分配稅收入</t>
    <phoneticPr fontId="2" type="noConversion"/>
  </si>
  <si>
    <t>一○四年度
FY 2015</t>
    <phoneticPr fontId="2" type="noConversion"/>
  </si>
  <si>
    <t xml:space="preserve">                    3.自籌財源比率=[(歲入－補助及協助收入－統籌分配稅收入)/歲入]*100。</t>
    <phoneticPr fontId="2" type="noConversion"/>
  </si>
  <si>
    <t>一○五年度
FY 2016</t>
    <phoneticPr fontId="2" type="noConversion"/>
  </si>
  <si>
    <t>自籌財源比率
Rate of Owner Financial Resources</t>
    <phoneticPr fontId="2" type="noConversion"/>
  </si>
  <si>
    <t>一○六年度
FY 2017</t>
    <phoneticPr fontId="2" type="noConversion"/>
  </si>
  <si>
    <t>…</t>
    <phoneticPr fontId="2" type="noConversion"/>
  </si>
  <si>
    <t>一○七年度
FY 2018</t>
    <phoneticPr fontId="2" type="noConversion"/>
  </si>
  <si>
    <r>
      <t xml:space="preserve">            3.Rate of Owner Financial Resources = [(Annual Revenues</t>
    </r>
    <r>
      <rPr>
        <sz val="8"/>
        <rFont val="細明體"/>
        <family val="3"/>
        <charset val="136"/>
      </rPr>
      <t>－</t>
    </r>
    <r>
      <rPr>
        <sz val="8"/>
        <rFont val="Times New Roman"/>
        <family val="1"/>
      </rPr>
      <t>Subsidy and Assistance Revenues</t>
    </r>
    <r>
      <rPr>
        <sz val="8"/>
        <rFont val="細明體"/>
        <family val="3"/>
        <charset val="136"/>
      </rPr>
      <t xml:space="preserve">－
</t>
    </r>
    <r>
      <rPr>
        <sz val="8"/>
        <rFont val="Times New Roman"/>
        <family val="1"/>
      </rPr>
      <t xml:space="preserve">                                                                            </t>
    </r>
    <r>
      <rPr>
        <sz val="8"/>
        <rFont val="Times New Roman"/>
        <family val="1"/>
      </rPr>
      <t>Centrally-funded Tax Revenues) / Annual Revenues]*100</t>
    </r>
    <phoneticPr fontId="2" type="noConversion"/>
  </si>
  <si>
    <t>一○八年度
FY 2019</t>
    <phoneticPr fontId="2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</si>
  <si>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Audit Office, Hualien County, Taiwan Province</t>
    </r>
    <r>
      <rPr>
        <sz val="9"/>
        <rFont val="Times New Roman"/>
        <family val="1"/>
      </rPr>
      <t>.</t>
    </r>
    <phoneticPr fontId="2" type="noConversion"/>
  </si>
  <si>
    <t>資料來源：審計部台灣省花蓮縣審計室</t>
    <phoneticPr fontId="2" type="noConversion"/>
  </si>
  <si>
    <t>一○九年度
FY 2020</t>
    <phoneticPr fontId="2" type="noConversion"/>
  </si>
  <si>
    <t>金融、財稅  204</t>
    <phoneticPr fontId="2" type="noConversion"/>
  </si>
  <si>
    <t>金融、財稅  205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</si>
</sst>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#,##0;#,##0;_-* &quot;-&quot;_-;_-@_-"/>
    <numFmt numFmtId="177" formatCode="#,##0.00;#,##0.00;_-* &quot;-&quot;_-;_-@_-"/>
    <numFmt numFmtId="178" formatCode="0.00_);[Red]\(0.00\)"/>
    <numFmt numFmtId="179" formatCode="#,##0;[Red]##,##0;_-* &quot;-&quot;;"/>
    <numFmt numFmtId="180" formatCode="#,##0_);[Red]\(#,##0\)"/>
    <numFmt numFmtId="181" formatCode="#,##0.00_);[Red]\(#,##0.00\)"/>
    <numFmt numFmtId="182" formatCode="0.000000000_);[Red]\(0.000000000\)"/>
    <numFmt numFmtId="183" formatCode="#,##0.000_ "/>
    <numFmt numFmtId="184" formatCode="#,##0_ ;[Red]\-#,##0\ "/>
  </numFmts>
  <fonts count="21">
    <font>
      <sz val="9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14"/>
      <color indexed="81"/>
      <name val="新細明體"/>
      <family val="1"/>
      <charset val="136"/>
    </font>
    <font>
      <sz val="14"/>
      <color indexed="81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新細明體"/>
      <family val="1"/>
      <charset val="136"/>
    </font>
    <font>
      <sz val="16"/>
      <name val="Times New Roman"/>
      <family val="1"/>
    </font>
    <font>
      <sz val="8"/>
      <name val="Times New Roman"/>
      <family val="1"/>
    </font>
    <font>
      <sz val="9"/>
      <name val="細明體"/>
      <family val="3"/>
      <charset val="136"/>
    </font>
    <font>
      <sz val="9"/>
      <color indexed="9"/>
      <name val="新細明體"/>
      <family val="1"/>
      <charset val="136"/>
    </font>
    <font>
      <sz val="8"/>
      <name val="細明體"/>
      <family val="3"/>
      <charset val="136"/>
    </font>
    <font>
      <sz val="16"/>
      <name val="新細明體"/>
      <family val="1"/>
      <charset val="136"/>
    </font>
    <font>
      <sz val="10"/>
      <color indexed="81"/>
      <name val="新細明體"/>
      <family val="1"/>
      <charset val="136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細明體"/>
      <family val="3"/>
      <charset val="136"/>
    </font>
    <font>
      <sz val="10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177" fontId="0" fillId="0" borderId="0" xfId="0" applyNumberFormat="1" applyAlignment="1">
      <alignment vertical="center"/>
    </xf>
    <xf numFmtId="37" fontId="2" fillId="0" borderId="0" xfId="0" applyNumberFormat="1" applyFont="1" applyBorder="1" applyAlignment="1">
      <alignment horizontal="left" vertical="center"/>
    </xf>
    <xf numFmtId="37" fontId="2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4" fillId="0" borderId="0" xfId="0" applyFont="1" applyBorder="1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0" fillId="0" borderId="0" xfId="0" applyFont="1" applyAlignment="1">
      <alignment horizontal="center" vertical="center"/>
    </xf>
    <xf numFmtId="49" fontId="3" fillId="0" borderId="0" xfId="1" applyNumberFormat="1" applyFont="1" applyAlignment="1">
      <alignment vertical="center"/>
    </xf>
    <xf numFmtId="179" fontId="0" fillId="0" borderId="2" xfId="0" quotePrefix="1" applyNumberFormat="1" applyFont="1" applyBorder="1" applyAlignment="1">
      <alignment horizontal="center" vertical="center"/>
    </xf>
    <xf numFmtId="179" fontId="0" fillId="0" borderId="0" xfId="0" quotePrefix="1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180" fontId="0" fillId="0" borderId="0" xfId="0" applyNumberFormat="1" applyAlignment="1">
      <alignment horizontal="right" vertical="center" wrapText="1"/>
    </xf>
    <xf numFmtId="180" fontId="0" fillId="0" borderId="2" xfId="0" applyNumberFormat="1" applyFill="1" applyBorder="1" applyAlignment="1">
      <alignment horizontal="right" vertical="center" wrapText="1"/>
    </xf>
    <xf numFmtId="180" fontId="0" fillId="0" borderId="0" xfId="0" applyNumberFormat="1" applyFill="1" applyAlignment="1">
      <alignment horizontal="right" vertical="center" wrapText="1"/>
    </xf>
    <xf numFmtId="181" fontId="0" fillId="0" borderId="0" xfId="0" applyNumberFormat="1" applyFill="1" applyAlignment="1">
      <alignment horizontal="right" vertical="center" wrapText="1"/>
    </xf>
    <xf numFmtId="181" fontId="0" fillId="0" borderId="0" xfId="0" applyNumberForma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49" fontId="0" fillId="0" borderId="0" xfId="1" applyNumberFormat="1" applyFont="1" applyAlignment="1">
      <alignment vertical="center" wrapText="1"/>
    </xf>
    <xf numFmtId="49" fontId="3" fillId="0" borderId="0" xfId="1" applyNumberFormat="1" applyFont="1" applyAlignment="1">
      <alignment vertical="center"/>
    </xf>
    <xf numFmtId="0" fontId="0" fillId="0" borderId="0" xfId="0" applyAlignment="1"/>
    <xf numFmtId="49" fontId="0" fillId="0" borderId="8" xfId="1" applyNumberFormat="1" applyFont="1" applyBorder="1" applyAlignment="1">
      <alignment horizontal="left" vertical="center"/>
    </xf>
    <xf numFmtId="49" fontId="3" fillId="0" borderId="8" xfId="1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1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0" fillId="0" borderId="0" xfId="0" applyNumberFormat="1" applyFill="1" applyAlignment="1">
      <alignment horizontal="right" vertical="center" wrapText="1"/>
    </xf>
    <xf numFmtId="184" fontId="0" fillId="0" borderId="0" xfId="0" applyNumberFormat="1" applyAlignment="1">
      <alignment horizontal="right" vertical="center" wrapText="1"/>
    </xf>
  </cellXfs>
  <cellStyles count="2">
    <cellStyle name="一般" xfId="0" builtinId="0"/>
    <cellStyle name="一般_6-14歷年財政狀況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view="pageBreakPreview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8" sqref="C28"/>
    </sheetView>
  </sheetViews>
  <sheetFormatPr defaultColWidth="17" defaultRowHeight="20.25" customHeight="1"/>
  <cols>
    <col min="1" max="1" width="17.1640625" style="37" customWidth="1"/>
    <col min="2" max="5" width="16.6640625" customWidth="1"/>
    <col min="6" max="6" width="15.83203125" customWidth="1"/>
    <col min="7" max="13" width="16.6640625" customWidth="1"/>
    <col min="14" max="14" width="19.33203125" bestFit="1" customWidth="1"/>
  </cols>
  <sheetData>
    <row r="1" spans="1:17" s="4" customFormat="1" ht="12" customHeight="1">
      <c r="A1" s="12" t="s">
        <v>60</v>
      </c>
      <c r="L1" s="13" t="s">
        <v>61</v>
      </c>
      <c r="M1" s="13"/>
    </row>
    <row r="2" spans="1:17" s="4" customFormat="1" ht="21" customHeight="1">
      <c r="A2" s="58" t="s">
        <v>0</v>
      </c>
      <c r="B2" s="58"/>
      <c r="C2" s="58"/>
      <c r="D2" s="58"/>
      <c r="E2" s="58"/>
      <c r="F2" s="58"/>
      <c r="G2" s="57" t="s">
        <v>7</v>
      </c>
      <c r="H2" s="57"/>
      <c r="I2" s="57"/>
      <c r="J2" s="57"/>
      <c r="K2" s="57"/>
      <c r="L2" s="57"/>
      <c r="M2" s="22"/>
    </row>
    <row r="3" spans="1:17" s="4" customFormat="1" ht="13.5" customHeight="1">
      <c r="A3" s="3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 s="4" customFormat="1" ht="16.5" customHeight="1" thickBot="1">
      <c r="A4" s="16" t="s">
        <v>6</v>
      </c>
      <c r="B4" s="5"/>
      <c r="C4" s="5"/>
      <c r="D4" s="5"/>
      <c r="E4" s="5"/>
      <c r="F4" s="5"/>
      <c r="G4" s="5"/>
      <c r="H4" s="15"/>
      <c r="I4" s="15"/>
      <c r="J4" s="15"/>
      <c r="K4" s="5"/>
      <c r="L4" s="17" t="s">
        <v>3</v>
      </c>
      <c r="M4" s="17"/>
    </row>
    <row r="5" spans="1:17" s="36" customFormat="1" ht="20.25" customHeight="1">
      <c r="A5" s="60" t="s">
        <v>15</v>
      </c>
      <c r="B5" s="66" t="s">
        <v>30</v>
      </c>
      <c r="C5" s="66"/>
      <c r="D5" s="68"/>
      <c r="E5" s="65" t="s">
        <v>31</v>
      </c>
      <c r="F5" s="66"/>
      <c r="G5" s="40"/>
      <c r="H5" s="49" t="s">
        <v>51</v>
      </c>
      <c r="I5" s="49" t="s">
        <v>32</v>
      </c>
      <c r="J5" s="49" t="s">
        <v>33</v>
      </c>
      <c r="K5" s="65" t="s">
        <v>34</v>
      </c>
      <c r="L5" s="66"/>
      <c r="M5" s="41"/>
    </row>
    <row r="6" spans="1:17" s="35" customFormat="1" ht="27" customHeight="1">
      <c r="A6" s="61"/>
      <c r="B6" s="69" t="s">
        <v>35</v>
      </c>
      <c r="C6" s="59" t="s">
        <v>36</v>
      </c>
      <c r="D6" s="59" t="s">
        <v>37</v>
      </c>
      <c r="E6" s="69" t="s">
        <v>38</v>
      </c>
      <c r="F6" s="59" t="s">
        <v>39</v>
      </c>
      <c r="G6" s="71" t="s">
        <v>40</v>
      </c>
      <c r="H6" s="50"/>
      <c r="I6" s="50"/>
      <c r="J6" s="50"/>
      <c r="K6" s="69" t="s">
        <v>41</v>
      </c>
      <c r="L6" s="63" t="s">
        <v>42</v>
      </c>
      <c r="M6" s="59" t="s">
        <v>43</v>
      </c>
      <c r="N6" s="63" t="s">
        <v>44</v>
      </c>
      <c r="O6" s="59" t="s">
        <v>45</v>
      </c>
      <c r="P6" s="59" t="s">
        <v>46</v>
      </c>
      <c r="Q6" s="59" t="s">
        <v>47</v>
      </c>
    </row>
    <row r="7" spans="1:17" s="35" customFormat="1" ht="32.25" customHeight="1">
      <c r="A7" s="62"/>
      <c r="B7" s="70"/>
      <c r="C7" s="51"/>
      <c r="D7" s="51"/>
      <c r="E7" s="70"/>
      <c r="F7" s="51"/>
      <c r="G7" s="62"/>
      <c r="H7" s="51"/>
      <c r="I7" s="51"/>
      <c r="J7" s="51"/>
      <c r="K7" s="70"/>
      <c r="L7" s="64"/>
      <c r="M7" s="51"/>
      <c r="N7" s="64"/>
      <c r="O7" s="51"/>
      <c r="P7" s="51"/>
      <c r="Q7" s="51"/>
    </row>
    <row r="8" spans="1:17" s="6" customFormat="1" ht="22.5" hidden="1">
      <c r="A8" s="35" t="s">
        <v>16</v>
      </c>
      <c r="B8" s="9">
        <f t="shared" ref="B8:B13" si="0">SUM(C8:D8)</f>
        <v>3556761.1614999999</v>
      </c>
      <c r="C8" s="8">
        <v>3296658.1614999999</v>
      </c>
      <c r="D8" s="8">
        <v>260103</v>
      </c>
      <c r="E8" s="8">
        <f t="shared" ref="E8:E13" si="1">SUM(F8:G8)</f>
        <v>1804602.98377</v>
      </c>
      <c r="F8" s="8">
        <v>1458800</v>
      </c>
      <c r="G8" s="8">
        <v>345802.98376999999</v>
      </c>
      <c r="H8" s="20">
        <f>SUM(M8-P8)/N8*100</f>
        <v>67.821491775890593</v>
      </c>
      <c r="I8" s="21">
        <f>SUM(O8/N8)*100</f>
        <v>60.765133817354034</v>
      </c>
      <c r="J8" s="21">
        <f t="shared" ref="J8:J22" si="2">SUM(P8/N8)*100</f>
        <v>9.8554080990931041</v>
      </c>
      <c r="K8" s="8">
        <v>1767577</v>
      </c>
      <c r="L8" s="11">
        <f t="shared" ref="L8:L17" si="3">(K8/N8)*100</f>
        <v>11.969029365707076</v>
      </c>
      <c r="M8" s="11">
        <v>11471264.499</v>
      </c>
      <c r="N8" s="24">
        <v>14767922.661</v>
      </c>
      <c r="O8" s="26">
        <v>8973747.9670000002</v>
      </c>
      <c r="P8" s="6">
        <v>1455439.0460000001</v>
      </c>
    </row>
    <row r="9" spans="1:17" s="6" customFormat="1" ht="22.5" hidden="1">
      <c r="A9" s="35" t="s">
        <v>17</v>
      </c>
      <c r="B9" s="9">
        <f t="shared" si="0"/>
        <v>2051855.723</v>
      </c>
      <c r="C9" s="8">
        <v>1627508.723</v>
      </c>
      <c r="D9" s="8">
        <v>424347</v>
      </c>
      <c r="E9" s="8">
        <f t="shared" si="1"/>
        <v>205850</v>
      </c>
      <c r="F9" s="8">
        <v>205850</v>
      </c>
      <c r="G9" s="14" t="s">
        <v>1</v>
      </c>
      <c r="H9" s="20">
        <f>SUM(M9-P9)/N9*100</f>
        <v>42.073844230938107</v>
      </c>
      <c r="I9" s="21">
        <f t="shared" ref="I9:I22" si="4">SUM(O9/N9)*100</f>
        <v>37.076149223707695</v>
      </c>
      <c r="J9" s="21">
        <f t="shared" si="2"/>
        <v>45.459878329891552</v>
      </c>
      <c r="K9" s="8">
        <v>1527680</v>
      </c>
      <c r="L9" s="11">
        <f t="shared" si="3"/>
        <v>11.701616371780119</v>
      </c>
      <c r="M9" s="11">
        <v>11427781.687000001</v>
      </c>
      <c r="N9" s="24">
        <v>13055290.41</v>
      </c>
      <c r="O9" s="26">
        <v>4840398.9539999999</v>
      </c>
      <c r="P9" s="6">
        <v>5934919.1359999999</v>
      </c>
    </row>
    <row r="10" spans="1:17" s="6" customFormat="1" ht="22.5" hidden="1">
      <c r="A10" s="35" t="s">
        <v>18</v>
      </c>
      <c r="B10" s="9">
        <f t="shared" si="0"/>
        <v>2763416.7776199998</v>
      </c>
      <c r="C10" s="8">
        <v>1038186.7776199999</v>
      </c>
      <c r="D10" s="8">
        <v>1725230</v>
      </c>
      <c r="E10" s="8">
        <f t="shared" si="1"/>
        <v>1409930</v>
      </c>
      <c r="F10" s="8">
        <v>1409930</v>
      </c>
      <c r="G10" s="14" t="s">
        <v>1</v>
      </c>
      <c r="H10" s="20">
        <f>SUM(M10-P10)/N10*100</f>
        <v>40.499125019564524</v>
      </c>
      <c r="I10" s="21">
        <f t="shared" si="4"/>
        <v>34.68642588056133</v>
      </c>
      <c r="J10" s="21">
        <f t="shared" si="2"/>
        <v>50.986324332468691</v>
      </c>
      <c r="K10" s="8">
        <v>4320184.7923299996</v>
      </c>
      <c r="L10" s="11">
        <f t="shared" si="3"/>
        <v>35.431411234802418</v>
      </c>
      <c r="M10" s="11">
        <v>11154905.583379999</v>
      </c>
      <c r="N10" s="24">
        <v>12193092.630999999</v>
      </c>
      <c r="O10" s="26">
        <v>4229348.0379999997</v>
      </c>
      <c r="P10" s="6">
        <v>6216809.7549999999</v>
      </c>
    </row>
    <row r="11" spans="1:17" s="6" customFormat="1" ht="22.5" hidden="1">
      <c r="A11" s="35" t="s">
        <v>19</v>
      </c>
      <c r="B11" s="9">
        <f t="shared" si="0"/>
        <v>2124954.8840000001</v>
      </c>
      <c r="C11" s="8">
        <v>915024.88399999996</v>
      </c>
      <c r="D11" s="8">
        <v>1209930</v>
      </c>
      <c r="E11" s="8">
        <f t="shared" si="1"/>
        <v>3050000</v>
      </c>
      <c r="F11" s="8">
        <v>3050000</v>
      </c>
      <c r="G11" s="14" t="s">
        <v>1</v>
      </c>
      <c r="H11" s="20">
        <f>SUM(M11-P11)/N11*100</f>
        <v>36.248515205636188</v>
      </c>
      <c r="I11" s="21">
        <f t="shared" si="4"/>
        <v>29.984175705967552</v>
      </c>
      <c r="J11" s="21">
        <f t="shared" si="2"/>
        <v>56.952939753102442</v>
      </c>
      <c r="K11" s="8">
        <v>5990898.9773300001</v>
      </c>
      <c r="L11" s="11">
        <f t="shared" si="3"/>
        <v>44.511791151490243</v>
      </c>
      <c r="M11" s="11">
        <v>12544103.185999999</v>
      </c>
      <c r="N11" s="24">
        <v>13459128.070000002</v>
      </c>
      <c r="O11" s="26">
        <v>4035608.6090000002</v>
      </c>
      <c r="P11" s="6">
        <v>7665369.1009999998</v>
      </c>
    </row>
    <row r="12" spans="1:17" s="6" customFormat="1" ht="23.25" hidden="1" customHeight="1">
      <c r="A12" s="35" t="s">
        <v>20</v>
      </c>
      <c r="B12" s="9">
        <f t="shared" si="0"/>
        <v>3421979.4339999999</v>
      </c>
      <c r="C12" s="8">
        <v>971979.43400000001</v>
      </c>
      <c r="D12" s="8">
        <v>2450000</v>
      </c>
      <c r="E12" s="8">
        <f t="shared" si="1"/>
        <v>3450000</v>
      </c>
      <c r="F12" s="8">
        <v>3450000</v>
      </c>
      <c r="G12" s="14" t="s">
        <v>2</v>
      </c>
      <c r="H12" s="20">
        <f>SUM(M12-P12)/N12*100</f>
        <v>37.854880778244613</v>
      </c>
      <c r="I12" s="21">
        <f t="shared" si="4"/>
        <v>29.977712467003503</v>
      </c>
      <c r="J12" s="21">
        <f t="shared" si="2"/>
        <v>55.304624120129787</v>
      </c>
      <c r="K12" s="8">
        <v>6274501</v>
      </c>
      <c r="L12" s="11">
        <f t="shared" si="3"/>
        <v>44.158026244457474</v>
      </c>
      <c r="M12" s="11">
        <v>13237217.700999999</v>
      </c>
      <c r="N12" s="24">
        <v>14209197.135</v>
      </c>
      <c r="O12" s="26">
        <v>4259592.2609999999</v>
      </c>
      <c r="P12" s="6">
        <v>7858343.0659999996</v>
      </c>
    </row>
    <row r="13" spans="1:17" s="6" customFormat="1" ht="23.25" hidden="1" customHeight="1">
      <c r="A13" s="35" t="s">
        <v>21</v>
      </c>
      <c r="B13" s="30">
        <f t="shared" si="0"/>
        <v>4819344.3609999996</v>
      </c>
      <c r="C13" s="31">
        <v>919344.36100000003</v>
      </c>
      <c r="D13" s="31">
        <v>3900000</v>
      </c>
      <c r="E13" s="29">
        <f t="shared" si="1"/>
        <v>4900000</v>
      </c>
      <c r="F13" s="29">
        <v>4900000</v>
      </c>
      <c r="G13" s="29" t="s">
        <v>1</v>
      </c>
      <c r="H13" s="32">
        <f>(M13-P13-Q13)/M13*100</f>
        <v>22.870719433864313</v>
      </c>
      <c r="I13" s="32">
        <f t="shared" si="4"/>
        <v>32.786971251086484</v>
      </c>
      <c r="J13" s="32">
        <f t="shared" si="2"/>
        <v>52.11477706567549</v>
      </c>
      <c r="K13" s="29">
        <v>8350307</v>
      </c>
      <c r="L13" s="33">
        <f t="shared" si="3"/>
        <v>58.115135601721967</v>
      </c>
      <c r="M13" s="11">
        <v>13449214</v>
      </c>
      <c r="N13" s="25">
        <v>14368558.059</v>
      </c>
      <c r="O13" s="26">
        <v>4711015</v>
      </c>
      <c r="P13" s="6">
        <v>7488142</v>
      </c>
      <c r="Q13" s="6">
        <v>2885140</v>
      </c>
    </row>
    <row r="14" spans="1:17" s="6" customFormat="1" ht="23.25" hidden="1" customHeight="1">
      <c r="A14" s="35" t="s">
        <v>22</v>
      </c>
      <c r="B14" s="30">
        <v>4913923.1979999999</v>
      </c>
      <c r="C14" s="31">
        <v>663923.19799999997</v>
      </c>
      <c r="D14" s="31">
        <v>4250000</v>
      </c>
      <c r="E14" s="29">
        <v>5010000</v>
      </c>
      <c r="F14" s="29">
        <v>5010000</v>
      </c>
      <c r="G14" s="29" t="s">
        <v>2</v>
      </c>
      <c r="H14" s="32">
        <f t="shared" ref="H14:H22" si="5">(M14-P14-Q14)/M14*100</f>
        <v>22.720090153859999</v>
      </c>
      <c r="I14" s="32">
        <f t="shared" si="4"/>
        <v>30.89830549032196</v>
      </c>
      <c r="J14" s="32">
        <f t="shared" si="2"/>
        <v>55.810180823722419</v>
      </c>
      <c r="K14" s="29">
        <v>9276948.5920000002</v>
      </c>
      <c r="L14" s="33">
        <f t="shared" si="3"/>
        <v>61.766638501620307</v>
      </c>
      <c r="M14" s="11">
        <v>14355428.376</v>
      </c>
      <c r="N14" s="25">
        <v>15019351.574000001</v>
      </c>
      <c r="O14" s="26">
        <v>4640725.1320000002</v>
      </c>
      <c r="P14" s="6">
        <v>8382327.2719999999</v>
      </c>
      <c r="Q14" s="6">
        <v>2711534.835</v>
      </c>
    </row>
    <row r="15" spans="1:17" s="6" customFormat="1" ht="23.25" hidden="1" customHeight="1">
      <c r="A15" s="35" t="s">
        <v>23</v>
      </c>
      <c r="B15" s="30">
        <v>5567697.5120000001</v>
      </c>
      <c r="C15" s="31">
        <v>867697.51199999999</v>
      </c>
      <c r="D15" s="31">
        <v>4700000</v>
      </c>
      <c r="E15" s="29">
        <v>5444910</v>
      </c>
      <c r="F15" s="29">
        <v>5444910</v>
      </c>
      <c r="G15" s="29" t="s">
        <v>2</v>
      </c>
      <c r="H15" s="32">
        <f t="shared" si="5"/>
        <v>21.247399996637053</v>
      </c>
      <c r="I15" s="32">
        <f t="shared" si="4"/>
        <v>30.351019303451483</v>
      </c>
      <c r="J15" s="32">
        <f t="shared" si="2"/>
        <v>54.649187526879452</v>
      </c>
      <c r="K15" s="29">
        <v>10398209.645</v>
      </c>
      <c r="L15" s="33">
        <f t="shared" si="3"/>
        <v>66.481867409943973</v>
      </c>
      <c r="M15" s="11">
        <v>14772972.718999999</v>
      </c>
      <c r="N15" s="25">
        <v>15640670.231000002</v>
      </c>
      <c r="O15" s="26">
        <v>4747102.841</v>
      </c>
      <c r="P15" s="6">
        <v>8547499.2050000001</v>
      </c>
      <c r="Q15" s="6">
        <v>3086600.909</v>
      </c>
    </row>
    <row r="16" spans="1:17" s="6" customFormat="1" ht="23.25" hidden="1" customHeight="1">
      <c r="A16" s="35" t="s">
        <v>24</v>
      </c>
      <c r="B16" s="30">
        <v>4885616.4539999999</v>
      </c>
      <c r="C16" s="31">
        <v>51464.788</v>
      </c>
      <c r="D16" s="31">
        <v>4834151.6660000002</v>
      </c>
      <c r="E16" s="29">
        <v>5210000</v>
      </c>
      <c r="F16" s="29">
        <v>5210000</v>
      </c>
      <c r="G16" s="29" t="s">
        <v>2</v>
      </c>
      <c r="H16" s="32">
        <f t="shared" si="5"/>
        <v>17.609350830175806</v>
      </c>
      <c r="I16" s="32">
        <f t="shared" si="4"/>
        <v>32.688751088978314</v>
      </c>
      <c r="J16" s="32">
        <f t="shared" si="2"/>
        <v>60.474405229226512</v>
      </c>
      <c r="K16" s="29">
        <v>11078900.52733</v>
      </c>
      <c r="L16" s="33">
        <f t="shared" si="3"/>
        <v>71.024777588207272</v>
      </c>
      <c r="M16" s="11">
        <v>15547176.846000003</v>
      </c>
      <c r="N16" s="25">
        <v>15598641.634000001</v>
      </c>
      <c r="O16" s="26">
        <v>5099001.1370000001</v>
      </c>
      <c r="P16" s="6">
        <v>9433185.7520000003</v>
      </c>
      <c r="Q16" s="6">
        <v>3376234.179</v>
      </c>
    </row>
    <row r="17" spans="1:17" s="6" customFormat="1" ht="23.25" hidden="1" customHeight="1">
      <c r="A17" s="35" t="s">
        <v>25</v>
      </c>
      <c r="B17" s="30">
        <v>3815524.7609999999</v>
      </c>
      <c r="C17" s="31">
        <v>1691373.095</v>
      </c>
      <c r="D17" s="31">
        <v>2124151.6660000002</v>
      </c>
      <c r="E17" s="29">
        <v>2600000</v>
      </c>
      <c r="F17" s="29">
        <v>2600000</v>
      </c>
      <c r="G17" s="29" t="s">
        <v>2</v>
      </c>
      <c r="H17" s="32">
        <f t="shared" si="5"/>
        <v>17.247743560712323</v>
      </c>
      <c r="I17" s="32">
        <f t="shared" si="4"/>
        <v>26.760430929000535</v>
      </c>
      <c r="J17" s="32">
        <f t="shared" si="2"/>
        <v>57.471777777559218</v>
      </c>
      <c r="K17" s="29">
        <v>12476502.908329999</v>
      </c>
      <c r="L17" s="33">
        <f t="shared" si="3"/>
        <v>77.6934526221997</v>
      </c>
      <c r="M17" s="11">
        <v>14367255.381999999</v>
      </c>
      <c r="N17" s="25">
        <v>16058628.478</v>
      </c>
      <c r="O17" s="26">
        <v>4297358.182</v>
      </c>
      <c r="P17" s="6">
        <v>9229179.273</v>
      </c>
      <c r="Q17" s="6">
        <v>2660048.7439999999</v>
      </c>
    </row>
    <row r="18" spans="1:17" s="6" customFormat="1" ht="23.25" hidden="1" customHeight="1">
      <c r="A18" s="35" t="s">
        <v>26</v>
      </c>
      <c r="B18" s="30">
        <v>5799712.6111200005</v>
      </c>
      <c r="C18" s="31">
        <v>889712.61112000002</v>
      </c>
      <c r="D18" s="31">
        <v>4910000</v>
      </c>
      <c r="E18" s="29">
        <v>5740000</v>
      </c>
      <c r="F18" s="29">
        <v>5740000</v>
      </c>
      <c r="G18" s="29" t="s">
        <v>2</v>
      </c>
      <c r="H18" s="32">
        <f t="shared" si="5"/>
        <v>18.857960695582126</v>
      </c>
      <c r="I18" s="32">
        <v>29.299997334756739</v>
      </c>
      <c r="J18" s="32">
        <v>58.30473869375529</v>
      </c>
      <c r="K18" s="29">
        <v>13373956.419</v>
      </c>
      <c r="L18" s="33">
        <v>86.598383713136457</v>
      </c>
      <c r="M18" s="11">
        <v>14553943.315000001</v>
      </c>
      <c r="N18" s="25">
        <v>15443655.926999997</v>
      </c>
      <c r="O18" s="26">
        <v>4524990.7750000004</v>
      </c>
      <c r="P18" s="6">
        <v>9004383.2329999991</v>
      </c>
      <c r="Q18" s="6">
        <v>2804983.1719999998</v>
      </c>
    </row>
    <row r="19" spans="1:17" s="6" customFormat="1" ht="23.25" customHeight="1">
      <c r="A19" s="35" t="s">
        <v>5</v>
      </c>
      <c r="B19" s="30">
        <v>3000404.7519999999</v>
      </c>
      <c r="C19" s="72">
        <v>352101.41800000001</v>
      </c>
      <c r="D19" s="31">
        <v>2648303.3339999998</v>
      </c>
      <c r="E19" s="29">
        <v>2940000</v>
      </c>
      <c r="F19" s="29">
        <v>2940000</v>
      </c>
      <c r="G19" s="29" t="s">
        <v>2</v>
      </c>
      <c r="H19" s="32">
        <f t="shared" si="5"/>
        <v>16.500714209021318</v>
      </c>
      <c r="I19" s="32">
        <v>31.071555057135562</v>
      </c>
      <c r="J19" s="32">
        <v>61.831299362351167</v>
      </c>
      <c r="K19" s="29">
        <v>13206397.511</v>
      </c>
      <c r="L19" s="33">
        <v>79.858801484017775</v>
      </c>
      <c r="M19" s="11">
        <v>16185083.295000002</v>
      </c>
      <c r="N19" s="25">
        <v>16537184.712999996</v>
      </c>
      <c r="O19" s="26">
        <v>5138360.4529999997</v>
      </c>
      <c r="P19" s="6">
        <v>10225156.186000001</v>
      </c>
      <c r="Q19" s="6">
        <v>3289272.77</v>
      </c>
    </row>
    <row r="20" spans="1:17" s="6" customFormat="1" ht="23.25" customHeight="1">
      <c r="A20" s="35" t="s">
        <v>27</v>
      </c>
      <c r="B20" s="30">
        <f t="shared" ref="B20:B26" si="6">SUM(C20:D20)</f>
        <v>4517211.1420000019</v>
      </c>
      <c r="C20" s="72">
        <f t="shared" ref="C20:C26" si="7">N20-M20</f>
        <v>-1146940.5249999985</v>
      </c>
      <c r="D20" s="31">
        <v>5664151.6670000004</v>
      </c>
      <c r="E20" s="29">
        <f t="shared" ref="E20:E26" si="8">SUM(F20:G20)</f>
        <v>5400000</v>
      </c>
      <c r="F20" s="29">
        <v>5400000</v>
      </c>
      <c r="G20" s="29" t="s">
        <v>1</v>
      </c>
      <c r="H20" s="32">
        <f t="shared" si="5"/>
        <v>24.148084087149112</v>
      </c>
      <c r="I20" s="32">
        <f t="shared" si="4"/>
        <v>32.685948354676299</v>
      </c>
      <c r="J20" s="32">
        <f t="shared" si="2"/>
        <v>59.439432187580202</v>
      </c>
      <c r="K20" s="29">
        <f>4311474.033+8464151.667</f>
        <v>12775625.699999999</v>
      </c>
      <c r="L20" s="33">
        <f t="shared" ref="L20:L25" si="9">(K20/N20)*100</f>
        <v>78.058861581975364</v>
      </c>
      <c r="M20" s="11">
        <v>17513596.969999999</v>
      </c>
      <c r="N20" s="6">
        <v>16366656.445</v>
      </c>
      <c r="O20" s="26">
        <v>5349596.8729999997</v>
      </c>
      <c r="P20" s="6">
        <v>9728247.659</v>
      </c>
      <c r="Q20" s="6">
        <v>3556151.1880000001</v>
      </c>
    </row>
    <row r="21" spans="1:17" s="6" customFormat="1" ht="23.25" customHeight="1">
      <c r="A21" s="35" t="s">
        <v>28</v>
      </c>
      <c r="B21" s="30">
        <f t="shared" si="6"/>
        <v>2691694.8759999983</v>
      </c>
      <c r="C21" s="73">
        <f t="shared" si="7"/>
        <v>-872457.1240000017</v>
      </c>
      <c r="D21" s="29">
        <v>3564152</v>
      </c>
      <c r="E21" s="29">
        <f t="shared" si="8"/>
        <v>3260000</v>
      </c>
      <c r="F21" s="29">
        <v>3260000</v>
      </c>
      <c r="G21" s="29" t="s">
        <v>1</v>
      </c>
      <c r="H21" s="32">
        <f t="shared" si="5"/>
        <v>24.117434961482839</v>
      </c>
      <c r="I21" s="32">
        <f t="shared" si="4"/>
        <v>32.88486089812794</v>
      </c>
      <c r="J21" s="32">
        <f t="shared" si="2"/>
        <v>59.74851297443989</v>
      </c>
      <c r="K21" s="29">
        <v>12406151</v>
      </c>
      <c r="L21" s="33">
        <f t="shared" si="9"/>
        <v>73.156120067485787</v>
      </c>
      <c r="M21" s="11">
        <v>17830916.633000001</v>
      </c>
      <c r="N21" s="6">
        <v>16958459.509</v>
      </c>
      <c r="O21" s="6">
        <v>5576765.8200000003</v>
      </c>
      <c r="P21" s="6">
        <v>10132427.380000001</v>
      </c>
      <c r="Q21" s="6">
        <v>3398129.531</v>
      </c>
    </row>
    <row r="22" spans="1:17" s="6" customFormat="1" ht="23.25" customHeight="1">
      <c r="A22" s="35" t="s">
        <v>29</v>
      </c>
      <c r="B22" s="30">
        <f t="shared" si="6"/>
        <v>5039803.8029999994</v>
      </c>
      <c r="C22" s="73">
        <f t="shared" si="7"/>
        <v>139803.80299999937</v>
      </c>
      <c r="D22" s="29">
        <v>4900000</v>
      </c>
      <c r="E22" s="29">
        <f t="shared" si="8"/>
        <v>4880000</v>
      </c>
      <c r="F22" s="29">
        <v>4880000</v>
      </c>
      <c r="G22" s="29" t="s">
        <v>1</v>
      </c>
      <c r="H22" s="32">
        <f t="shared" si="5"/>
        <v>21.851237854724527</v>
      </c>
      <c r="I22" s="32">
        <f t="shared" si="4"/>
        <v>36.768642410133388</v>
      </c>
      <c r="J22" s="32">
        <f t="shared" si="2"/>
        <v>56.099632615188987</v>
      </c>
      <c r="K22" s="29">
        <v>12412128</v>
      </c>
      <c r="L22" s="33">
        <f t="shared" si="9"/>
        <v>72.623445415751775</v>
      </c>
      <c r="M22" s="11">
        <v>16951271.853</v>
      </c>
      <c r="N22" s="6">
        <v>17091075.655999999</v>
      </c>
      <c r="O22" s="6">
        <v>6284156.4919999996</v>
      </c>
      <c r="P22" s="6">
        <v>9588030.6530000009</v>
      </c>
      <c r="Q22" s="6">
        <v>3659178.4679999999</v>
      </c>
    </row>
    <row r="23" spans="1:17" s="6" customFormat="1" ht="23.25" customHeight="1">
      <c r="A23" s="35" t="s">
        <v>48</v>
      </c>
      <c r="B23" s="30">
        <f t="shared" si="6"/>
        <v>3264678.25</v>
      </c>
      <c r="C23" s="73">
        <f t="shared" si="7"/>
        <v>4678.25</v>
      </c>
      <c r="D23" s="29">
        <v>3260000</v>
      </c>
      <c r="E23" s="29">
        <f t="shared" si="8"/>
        <v>3240000</v>
      </c>
      <c r="F23" s="29">
        <v>3240000</v>
      </c>
      <c r="G23" s="29" t="s">
        <v>1</v>
      </c>
      <c r="H23" s="32">
        <f t="shared" ref="H23:H28" si="10">(M23-P23-Q23)/M23*100</f>
        <v>20.280840568434002</v>
      </c>
      <c r="I23" s="32">
        <f t="shared" ref="I23:I27" si="11">SUM(O23/N23)*100</f>
        <v>38.024407567869588</v>
      </c>
      <c r="J23" s="32">
        <f t="shared" ref="J23:J27" si="12">SUM(P23/N23)*100</f>
        <v>56.999894156998607</v>
      </c>
      <c r="K23" s="29">
        <v>12261633.148</v>
      </c>
      <c r="L23" s="33">
        <f t="shared" si="9"/>
        <v>72.214666994218518</v>
      </c>
      <c r="M23" s="11">
        <v>16974743.879000001</v>
      </c>
      <c r="N23" s="11">
        <v>16979422.129000001</v>
      </c>
      <c r="O23" s="6">
        <v>6456324.6730000004</v>
      </c>
      <c r="P23" s="6">
        <v>9678252.6420000009</v>
      </c>
      <c r="Q23" s="6">
        <v>3853870.4939999999</v>
      </c>
    </row>
    <row r="24" spans="1:17" s="6" customFormat="1" ht="23.25" customHeight="1">
      <c r="A24" s="35" t="s">
        <v>50</v>
      </c>
      <c r="B24" s="30">
        <f t="shared" si="6"/>
        <v>4663609.5500000007</v>
      </c>
      <c r="C24" s="73">
        <f t="shared" si="7"/>
        <v>-216390.44999999925</v>
      </c>
      <c r="D24" s="29">
        <v>4880000</v>
      </c>
      <c r="E24" s="29">
        <f t="shared" si="8"/>
        <v>4860000</v>
      </c>
      <c r="F24" s="29">
        <v>4860000</v>
      </c>
      <c r="G24" s="29" t="s">
        <v>1</v>
      </c>
      <c r="H24" s="32">
        <f t="shared" si="10"/>
        <v>19.79455415500977</v>
      </c>
      <c r="I24" s="32">
        <f t="shared" si="11"/>
        <v>38.160307265409273</v>
      </c>
      <c r="J24" s="32">
        <f t="shared" si="12"/>
        <v>58.018885738570646</v>
      </c>
      <c r="K24" s="29">
        <f>8100000+4050000</f>
        <v>12150000</v>
      </c>
      <c r="L24" s="33">
        <f t="shared" si="9"/>
        <v>72.536011249039845</v>
      </c>
      <c r="M24" s="11">
        <v>16966691.149999999</v>
      </c>
      <c r="N24" s="11">
        <v>16750300.699999999</v>
      </c>
      <c r="O24" s="6">
        <v>6391966.2149999999</v>
      </c>
      <c r="P24" s="6">
        <v>9718337.8239999991</v>
      </c>
      <c r="Q24" s="6">
        <v>3889872.4580000001</v>
      </c>
    </row>
    <row r="25" spans="1:17" s="6" customFormat="1" ht="23.25" customHeight="1">
      <c r="A25" s="35" t="s">
        <v>52</v>
      </c>
      <c r="B25" s="30">
        <f t="shared" si="6"/>
        <v>2084750.7770000026</v>
      </c>
      <c r="C25" s="73">
        <f t="shared" si="7"/>
        <v>-1415249.2229999974</v>
      </c>
      <c r="D25" s="29">
        <f>3500000</f>
        <v>3500000</v>
      </c>
      <c r="E25" s="29">
        <f t="shared" si="8"/>
        <v>3470000</v>
      </c>
      <c r="F25" s="29">
        <f>3470000</f>
        <v>3470000</v>
      </c>
      <c r="G25" s="29" t="s">
        <v>53</v>
      </c>
      <c r="H25" s="32">
        <f t="shared" si="10"/>
        <v>24.288459200373449</v>
      </c>
      <c r="I25" s="32">
        <f t="shared" si="11"/>
        <v>43.739393518665793</v>
      </c>
      <c r="J25" s="32">
        <f t="shared" si="12"/>
        <v>58.209745840838266</v>
      </c>
      <c r="K25" s="29">
        <f>8070000+3960000</f>
        <v>12030000</v>
      </c>
      <c r="L25" s="33">
        <f t="shared" si="9"/>
        <v>69.295780342549378</v>
      </c>
      <c r="M25" s="11">
        <f>18775613.65</f>
        <v>18775613.649999999</v>
      </c>
      <c r="N25" s="11">
        <f>17360364.427</f>
        <v>17360364.427000001</v>
      </c>
      <c r="O25" s="6">
        <f>7593318.113</f>
        <v>7593318.1129999999</v>
      </c>
      <c r="P25" s="6">
        <f>10105424.01</f>
        <v>10105424.01</v>
      </c>
      <c r="Q25" s="6">
        <f>4109882.379</f>
        <v>4109882.3790000002</v>
      </c>
    </row>
    <row r="26" spans="1:17" s="6" customFormat="1" ht="23.25" customHeight="1">
      <c r="A26" s="35" t="s">
        <v>54</v>
      </c>
      <c r="B26" s="30">
        <f t="shared" si="6"/>
        <v>4214565.9340000004</v>
      </c>
      <c r="C26" s="73">
        <f t="shared" si="7"/>
        <v>-1345434.0659999996</v>
      </c>
      <c r="D26" s="29">
        <v>5560000</v>
      </c>
      <c r="E26" s="29">
        <f t="shared" si="8"/>
        <v>5510000</v>
      </c>
      <c r="F26" s="29">
        <v>5510000</v>
      </c>
      <c r="G26" s="29" t="s">
        <v>1</v>
      </c>
      <c r="H26" s="32">
        <f t="shared" si="10"/>
        <v>22.947468721772129</v>
      </c>
      <c r="I26" s="32">
        <f t="shared" si="11"/>
        <v>39.818429060193203</v>
      </c>
      <c r="J26" s="32">
        <f t="shared" si="12"/>
        <v>57.8146805227681</v>
      </c>
      <c r="K26" s="29">
        <f>8020000+3950000</f>
        <v>11970000</v>
      </c>
      <c r="L26" s="33">
        <f>(K26/N26)*100</f>
        <v>56.571412989802049</v>
      </c>
      <c r="M26" s="11">
        <v>22504530.802999999</v>
      </c>
      <c r="N26" s="11">
        <v>21159096.737</v>
      </c>
      <c r="O26" s="6">
        <v>8425219.9240000006</v>
      </c>
      <c r="P26" s="6">
        <v>12233064.18</v>
      </c>
      <c r="Q26" s="6">
        <v>5107246.4560000002</v>
      </c>
    </row>
    <row r="27" spans="1:17" s="6" customFormat="1" ht="24" customHeight="1">
      <c r="A27" s="35" t="s">
        <v>56</v>
      </c>
      <c r="B27" s="30">
        <f>SUM(C27:D27)</f>
        <v>1383847.2190000005</v>
      </c>
      <c r="C27" s="73">
        <f>N27-M27</f>
        <v>-1286152.7809999995</v>
      </c>
      <c r="D27" s="29">
        <v>2670000</v>
      </c>
      <c r="E27" s="29">
        <f>SUM(F27:G27)</f>
        <v>3164630</v>
      </c>
      <c r="F27" s="29">
        <v>3164630</v>
      </c>
      <c r="G27" s="29" t="s">
        <v>1</v>
      </c>
      <c r="H27" s="32">
        <f t="shared" si="10"/>
        <v>20.776972888974921</v>
      </c>
      <c r="I27" s="32">
        <f t="shared" si="11"/>
        <v>35.976270357544124</v>
      </c>
      <c r="J27" s="32">
        <f t="shared" si="12"/>
        <v>63.486783964694936</v>
      </c>
      <c r="K27" s="29">
        <f>8000000+3920000</f>
        <v>11920000</v>
      </c>
      <c r="L27" s="33">
        <f>(K27/N27)*100</f>
        <v>54.680158364107669</v>
      </c>
      <c r="M27" s="11">
        <v>23085650.728</v>
      </c>
      <c r="N27" s="11">
        <v>21799497.947000001</v>
      </c>
      <c r="O27" s="6">
        <v>7842646.318</v>
      </c>
      <c r="P27" s="6">
        <v>13839800.166999999</v>
      </c>
      <c r="Q27" s="6">
        <v>4449351.1679999996</v>
      </c>
    </row>
    <row r="28" spans="1:17" s="6" customFormat="1" ht="26.25" customHeight="1">
      <c r="A28" s="35" t="s">
        <v>59</v>
      </c>
      <c r="B28" s="30">
        <f>SUM(C28:D28)</f>
        <v>3220143.6160000004</v>
      </c>
      <c r="C28" s="73">
        <f>N28-M28</f>
        <v>-2129856.3839999996</v>
      </c>
      <c r="D28" s="29">
        <v>5350000</v>
      </c>
      <c r="E28" s="29">
        <f>SUM(F28:G28)</f>
        <v>5923250</v>
      </c>
      <c r="F28" s="29">
        <v>5923250</v>
      </c>
      <c r="G28" s="29" t="s">
        <v>1</v>
      </c>
      <c r="H28" s="32">
        <f t="shared" si="10"/>
        <v>19.82228965378226</v>
      </c>
      <c r="I28" s="32">
        <f>(O28/N28)*100</f>
        <v>37.981474051659539</v>
      </c>
      <c r="J28" s="32">
        <f>(P28/N28)*100</f>
        <v>66.308202007247985</v>
      </c>
      <c r="K28" s="29">
        <f>7900000+3770000</f>
        <v>11670000</v>
      </c>
      <c r="L28" s="33">
        <f>(K28/N28)*100</f>
        <v>51.184035809160569</v>
      </c>
      <c r="M28" s="43">
        <v>24929934.212000001</v>
      </c>
      <c r="N28" s="43">
        <v>22800077.828000002</v>
      </c>
      <c r="O28" s="6">
        <v>8659805.6439999994</v>
      </c>
      <c r="P28" s="43">
        <v>15118321.664000001</v>
      </c>
      <c r="Q28" s="6">
        <v>4869928.7779999999</v>
      </c>
    </row>
    <row r="29" spans="1:17" s="6" customFormat="1" ht="20.25" customHeight="1">
      <c r="A29" s="36"/>
      <c r="B29" s="7"/>
      <c r="H29" s="11"/>
      <c r="I29" s="11"/>
      <c r="J29" s="11"/>
      <c r="L29" s="11"/>
      <c r="M29" s="11"/>
      <c r="N29" s="42"/>
    </row>
    <row r="30" spans="1:17" s="6" customFormat="1" ht="20.25" customHeight="1">
      <c r="A30" s="36"/>
      <c r="B30" s="7"/>
      <c r="H30" s="11"/>
      <c r="I30" s="11"/>
      <c r="J30" s="11"/>
      <c r="L30" s="11"/>
      <c r="M30" s="11"/>
    </row>
    <row r="31" spans="1:17" s="6" customFormat="1" ht="20.25" customHeight="1">
      <c r="A31" s="36"/>
      <c r="B31" s="7"/>
      <c r="H31" s="11"/>
      <c r="I31" s="11"/>
      <c r="J31" s="11"/>
      <c r="L31" s="11"/>
      <c r="M31" s="11"/>
    </row>
    <row r="32" spans="1:17" s="6" customFormat="1" ht="20.25" customHeight="1">
      <c r="A32" s="36"/>
      <c r="B32" s="7"/>
      <c r="H32" s="11"/>
      <c r="I32" s="11"/>
      <c r="J32" s="11"/>
      <c r="L32" s="11"/>
      <c r="M32" s="11"/>
    </row>
    <row r="33" spans="1:13" s="6" customFormat="1" ht="20.25" customHeight="1">
      <c r="A33" s="36"/>
      <c r="B33" s="7"/>
      <c r="H33" s="11"/>
      <c r="I33" s="11"/>
      <c r="J33" s="11"/>
      <c r="L33" s="11"/>
      <c r="M33" s="11"/>
    </row>
    <row r="34" spans="1:13" s="6" customFormat="1" ht="20.25" customHeight="1">
      <c r="A34" s="36"/>
      <c r="B34" s="7"/>
      <c r="H34" s="11"/>
      <c r="I34" s="11"/>
      <c r="J34" s="11"/>
      <c r="L34" s="11"/>
      <c r="M34" s="11"/>
    </row>
    <row r="35" spans="1:13" ht="20.25" customHeight="1">
      <c r="B35" s="2"/>
      <c r="H35" s="11"/>
      <c r="J35" s="11"/>
    </row>
    <row r="36" spans="1:13" ht="18.75" customHeight="1">
      <c r="B36" s="2"/>
      <c r="J36" s="11"/>
    </row>
    <row r="37" spans="1:13" ht="20.25" customHeight="1">
      <c r="B37" s="2"/>
      <c r="J37" s="11"/>
    </row>
    <row r="38" spans="1:13" ht="22.5" customHeight="1">
      <c r="B38" s="2"/>
      <c r="J38" s="11"/>
    </row>
    <row r="39" spans="1:13" ht="16.5" customHeight="1">
      <c r="B39" s="2"/>
      <c r="J39" s="11"/>
    </row>
    <row r="40" spans="1:13" ht="19.5" customHeight="1" thickBot="1">
      <c r="A40" s="38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27"/>
    </row>
    <row r="41" spans="1:13" s="19" customFormat="1" ht="14.25" customHeight="1">
      <c r="A41" s="53" t="s">
        <v>58</v>
      </c>
      <c r="B41" s="53"/>
      <c r="C41" s="53"/>
      <c r="D41" s="53"/>
      <c r="E41" s="18"/>
      <c r="F41" s="18"/>
      <c r="G41" s="47" t="s">
        <v>57</v>
      </c>
      <c r="H41" s="48"/>
      <c r="I41" s="48"/>
      <c r="J41" s="48"/>
      <c r="K41" s="48"/>
      <c r="L41" s="18"/>
      <c r="M41" s="18"/>
    </row>
    <row r="42" spans="1:13" s="19" customFormat="1" ht="14.25" customHeight="1">
      <c r="A42" s="54" t="s">
        <v>4</v>
      </c>
      <c r="B42" s="54"/>
      <c r="C42" s="54"/>
      <c r="D42" s="54"/>
      <c r="G42" s="67" t="s">
        <v>11</v>
      </c>
      <c r="H42" s="67"/>
      <c r="I42" s="67"/>
      <c r="J42" s="67"/>
      <c r="K42" s="67"/>
      <c r="L42" s="67"/>
    </row>
    <row r="43" spans="1:13" s="19" customFormat="1" ht="14.25" customHeight="1">
      <c r="A43" s="55" t="s">
        <v>8</v>
      </c>
      <c r="B43" s="54"/>
      <c r="C43" s="54"/>
      <c r="D43" s="54"/>
      <c r="G43" s="56" t="s">
        <v>12</v>
      </c>
      <c r="H43" s="45"/>
      <c r="I43" s="45"/>
      <c r="J43" s="45"/>
      <c r="K43" s="45"/>
      <c r="L43" s="45"/>
      <c r="M43" s="23"/>
    </row>
    <row r="44" spans="1:13" ht="14.25" customHeight="1">
      <c r="A44" s="39" t="s">
        <v>49</v>
      </c>
      <c r="B44" s="28"/>
      <c r="C44" s="28"/>
      <c r="D44" s="28"/>
      <c r="G44" s="44" t="s">
        <v>55</v>
      </c>
      <c r="H44" s="45"/>
      <c r="I44" s="45"/>
      <c r="J44" s="45"/>
      <c r="K44" s="45"/>
      <c r="L44" s="46"/>
    </row>
    <row r="45" spans="1:13" ht="14.25" customHeight="1">
      <c r="A45" s="52" t="s">
        <v>9</v>
      </c>
      <c r="B45" s="52"/>
      <c r="C45" s="52"/>
      <c r="D45" s="52"/>
      <c r="G45" s="46"/>
      <c r="H45" s="46"/>
      <c r="I45" s="46"/>
      <c r="J45" s="46"/>
      <c r="K45" s="46"/>
      <c r="L45" s="46"/>
    </row>
    <row r="46" spans="1:13" ht="14.25" customHeight="1">
      <c r="A46" s="52" t="s">
        <v>10</v>
      </c>
      <c r="B46" s="52"/>
      <c r="C46" s="52"/>
      <c r="D46" s="52"/>
      <c r="G46" t="s">
        <v>13</v>
      </c>
    </row>
    <row r="47" spans="1:13" ht="15.75" customHeight="1">
      <c r="G47" t="s">
        <v>14</v>
      </c>
    </row>
  </sheetData>
  <mergeCells count="31">
    <mergeCell ref="Q6:Q7"/>
    <mergeCell ref="E5:F5"/>
    <mergeCell ref="G42:L42"/>
    <mergeCell ref="B5:D5"/>
    <mergeCell ref="B6:B7"/>
    <mergeCell ref="E6:E7"/>
    <mergeCell ref="K6:K7"/>
    <mergeCell ref="P6:P7"/>
    <mergeCell ref="M6:M7"/>
    <mergeCell ref="G6:G7"/>
    <mergeCell ref="N6:N7"/>
    <mergeCell ref="O6:O7"/>
    <mergeCell ref="G2:L2"/>
    <mergeCell ref="A2:F2"/>
    <mergeCell ref="C6:C7"/>
    <mergeCell ref="D6:D7"/>
    <mergeCell ref="A5:A7"/>
    <mergeCell ref="F6:F7"/>
    <mergeCell ref="I5:I7"/>
    <mergeCell ref="J5:J7"/>
    <mergeCell ref="L6:L7"/>
    <mergeCell ref="K5:L5"/>
    <mergeCell ref="G44:L45"/>
    <mergeCell ref="G41:K41"/>
    <mergeCell ref="H5:H7"/>
    <mergeCell ref="A45:D45"/>
    <mergeCell ref="A46:D46"/>
    <mergeCell ref="A41:D41"/>
    <mergeCell ref="A42:D42"/>
    <mergeCell ref="A43:D43"/>
    <mergeCell ref="G43:L43"/>
  </mergeCells>
  <phoneticPr fontId="2" type="noConversion"/>
  <pageMargins left="0.59055118110236227" right="1.299212598425197" top="0.36" bottom="0.27" header="0.2" footer="0.2"/>
  <pageSetup paperSize="9" orientation="portrait" r:id="rId1"/>
  <headerFooter alignWithMargins="0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6-5</vt:lpstr>
      <vt:lpstr>'6-5'!Print_Area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主計室第四股</dc:creator>
  <cp:lastModifiedBy>林曉威</cp:lastModifiedBy>
  <cp:lastPrinted>2021-10-18T04:53:07Z</cp:lastPrinted>
  <dcterms:created xsi:type="dcterms:W3CDTF">2002-09-12T01:01:12Z</dcterms:created>
  <dcterms:modified xsi:type="dcterms:W3CDTF">2021-10-18T04:53:16Z</dcterms:modified>
</cp:coreProperties>
</file>