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pi\Desktop\謝志鴻\排頁數\6 ok\"/>
    </mc:Choice>
  </mc:AlternateContent>
  <xr:revisionPtr revIDLastSave="0" documentId="13_ncr:1_{B3766CC5-11D3-4E2D-BF47-9C69EC9C4165}" xr6:coauthVersionLast="36" xr6:coauthVersionMax="36" xr10:uidLastSave="{00000000-0000-0000-0000-000000000000}"/>
  <bookViews>
    <workbookView xWindow="0" yWindow="0" windowWidth="20490" windowHeight="7500" tabRatio="599" xr2:uid="{00000000-000D-0000-FFFF-FFFF00000000}"/>
  </bookViews>
  <sheets>
    <sheet name="6-3" sheetId="2" r:id="rId1"/>
  </sheets>
  <definedNames>
    <definedName name="_xlnm.Print_Area" localSheetId="0">'6-3'!$A$1:$M$124</definedName>
  </definedNames>
  <calcPr calcId="191029"/>
</workbook>
</file>

<file path=xl/calcChain.xml><?xml version="1.0" encoding="utf-8"?>
<calcChain xmlns="http://schemas.openxmlformats.org/spreadsheetml/2006/main">
  <c r="C104" i="2" l="1"/>
  <c r="C105" i="2"/>
  <c r="M105" i="2"/>
  <c r="I105" i="2"/>
  <c r="H105" i="2"/>
  <c r="K105" i="2"/>
  <c r="J105" i="2"/>
  <c r="F105" i="2"/>
  <c r="E105" i="2"/>
  <c r="D105" i="2"/>
  <c r="H63" i="2"/>
  <c r="H62" i="2"/>
  <c r="M104" i="2"/>
  <c r="K104" i="2"/>
  <c r="J104" i="2"/>
  <c r="I104" i="2"/>
  <c r="H104" i="2"/>
  <c r="F104" i="2"/>
  <c r="E104" i="2"/>
  <c r="D104" i="2"/>
  <c r="H61" i="2"/>
  <c r="H60" i="2"/>
  <c r="M103" i="2"/>
  <c r="K103" i="2"/>
  <c r="J103" i="2"/>
  <c r="I103" i="2"/>
  <c r="H103" i="2"/>
  <c r="F103" i="2"/>
  <c r="E103" i="2"/>
  <c r="D103" i="2"/>
  <c r="C103" i="2"/>
  <c r="H59" i="2"/>
  <c r="H58" i="2"/>
  <c r="M59" i="2"/>
  <c r="M58" i="2"/>
  <c r="K59" i="2"/>
  <c r="J59" i="2"/>
  <c r="J58" i="2"/>
  <c r="I59" i="2"/>
  <c r="I58" i="2"/>
  <c r="F59" i="2"/>
  <c r="F58" i="2"/>
  <c r="E59" i="2"/>
  <c r="E58" i="2"/>
  <c r="D59" i="2"/>
  <c r="D58" i="2"/>
  <c r="C56" i="2"/>
  <c r="H57" i="2"/>
  <c r="C57" i="2" s="1"/>
  <c r="H56" i="2"/>
  <c r="H101" i="2"/>
  <c r="C101" i="2"/>
  <c r="H55" i="2"/>
  <c r="C55" i="2" s="1"/>
  <c r="H54" i="2"/>
  <c r="C54" i="2"/>
  <c r="C8" i="2"/>
  <c r="C9" i="2"/>
  <c r="C11" i="2"/>
  <c r="C12" i="2"/>
  <c r="C14" i="2"/>
  <c r="C15" i="2"/>
  <c r="C17" i="2"/>
  <c r="C18" i="2"/>
  <c r="C20" i="2"/>
  <c r="C21" i="2"/>
  <c r="C23" i="2"/>
  <c r="C24" i="2"/>
  <c r="C26" i="2"/>
  <c r="C27" i="2"/>
  <c r="C29" i="2"/>
  <c r="C30" i="2"/>
  <c r="C32" i="2"/>
  <c r="C33" i="2"/>
  <c r="C35" i="2"/>
  <c r="C36" i="2"/>
  <c r="C37" i="2"/>
  <c r="C38" i="2"/>
  <c r="C39" i="2"/>
  <c r="C40" i="2"/>
  <c r="C41" i="2"/>
  <c r="C42" i="2"/>
  <c r="C43" i="2"/>
  <c r="C44" i="2"/>
  <c r="C45" i="2"/>
  <c r="C48" i="2"/>
  <c r="C49" i="2"/>
  <c r="C82" i="2"/>
  <c r="C83" i="2"/>
  <c r="C84" i="2"/>
  <c r="C85" i="2"/>
  <c r="C86" i="2"/>
  <c r="C87" i="2"/>
  <c r="C88" i="2"/>
  <c r="C89" i="2"/>
  <c r="C90" i="2"/>
  <c r="C91" i="2"/>
  <c r="C99" i="2"/>
</calcChain>
</file>

<file path=xl/sharedStrings.xml><?xml version="1.0" encoding="utf-8"?>
<sst xmlns="http://schemas.openxmlformats.org/spreadsheetml/2006/main" count="251" uniqueCount="129">
  <si>
    <t>八十五年度</t>
  </si>
  <si>
    <t>八十六年度</t>
  </si>
  <si>
    <t>單位：新臺幣千元</t>
    <phoneticPr fontId="5" type="noConversion"/>
  </si>
  <si>
    <t xml:space="preserve"> FY 1996</t>
  </si>
  <si>
    <t xml:space="preserve"> FY 1997</t>
  </si>
  <si>
    <t>九　十年度</t>
  </si>
  <si>
    <t>九十一年度</t>
  </si>
  <si>
    <t xml:space="preserve"> FY 2003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</si>
  <si>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N.T.</t>
    </r>
    <r>
      <rPr>
        <sz val="9"/>
        <rFont val="新細明體"/>
        <family val="1"/>
        <charset val="136"/>
      </rPr>
      <t>＄</t>
    </r>
    <r>
      <rPr>
        <sz val="9"/>
        <rFont val="Times New Roman"/>
        <family val="1"/>
      </rPr>
      <t>1,000</t>
    </r>
    <phoneticPr fontId="5" type="noConversion"/>
  </si>
  <si>
    <t>資料來源：本府主計處</t>
  </si>
  <si>
    <t>九十七年度</t>
  </si>
  <si>
    <t xml:space="preserve"> FY 2008</t>
  </si>
  <si>
    <t xml:space="preserve"> FY 2011</t>
  </si>
  <si>
    <t>追加減後預算  Final</t>
  </si>
  <si>
    <t>一○一年度</t>
    <phoneticPr fontId="5" type="noConversion"/>
  </si>
  <si>
    <t>表６－３、歲入預決算 －按來源別分 (共2頁/第2頁)</t>
    <phoneticPr fontId="5" type="noConversion"/>
  </si>
  <si>
    <r>
      <t>決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  <charset val="136"/>
      </rPr>
      <t>算</t>
    </r>
    <phoneticPr fontId="5" type="noConversion"/>
  </si>
  <si>
    <r>
      <t xml:space="preserve">總　　計
</t>
    </r>
    <r>
      <rPr>
        <sz val="9"/>
        <rFont val="Times New Roman"/>
        <family val="1"/>
      </rPr>
      <t xml:space="preserve">Grand Total
</t>
    </r>
    <phoneticPr fontId="5" type="noConversion"/>
  </si>
  <si>
    <r>
      <t>稅課收入
Tax Revenues</t>
    </r>
    <r>
      <rPr>
        <sz val="9"/>
        <rFont val="Times New Roman"/>
        <family val="1"/>
      </rPr>
      <t xml:space="preserve">
</t>
    </r>
    <phoneticPr fontId="5" type="noConversion"/>
  </si>
  <si>
    <r>
      <t xml:space="preserve">罰款及
賠償收入
</t>
    </r>
    <r>
      <rPr>
        <sz val="9"/>
        <rFont val="Times New Roman"/>
        <family val="1"/>
      </rPr>
      <t>Fines and Compensation Revenues</t>
    </r>
    <phoneticPr fontId="5" type="noConversion"/>
  </si>
  <si>
    <r>
      <t xml:space="preserve">規費收入
</t>
    </r>
    <r>
      <rPr>
        <sz val="9"/>
        <rFont val="Times New Roman"/>
        <family val="1"/>
      </rPr>
      <t>Official Fees Revenues</t>
    </r>
    <phoneticPr fontId="5" type="noConversion"/>
  </si>
  <si>
    <r>
      <t xml:space="preserve">財產收入
</t>
    </r>
    <r>
      <rPr>
        <sz val="9"/>
        <rFont val="Times New Roman"/>
        <family val="1"/>
      </rPr>
      <t>Property Revenues</t>
    </r>
    <phoneticPr fontId="5" type="noConversion"/>
  </si>
  <si>
    <r>
      <t xml:space="preserve">營業盈餘
及事業收入
</t>
    </r>
    <r>
      <rPr>
        <sz val="9"/>
        <rFont val="Times New Roman"/>
        <family val="1"/>
      </rPr>
      <t>Government Operating Surplus and Public Enterprise Revenues</t>
    </r>
    <phoneticPr fontId="5" type="noConversion"/>
  </si>
  <si>
    <r>
      <t>補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助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 xml:space="preserve">及
協助收入
</t>
    </r>
    <r>
      <rPr>
        <sz val="9"/>
        <rFont val="Times New Roman"/>
        <family val="1"/>
      </rPr>
      <t xml:space="preserve">Subsidy and Assistance Reveunes
</t>
    </r>
    <phoneticPr fontId="5" type="noConversion"/>
  </si>
  <si>
    <r>
      <t xml:space="preserve">捐獻及
贈與收入
</t>
    </r>
    <r>
      <rPr>
        <sz val="9"/>
        <rFont val="Times New Roman"/>
        <family val="1"/>
      </rPr>
      <t xml:space="preserve"> Donation and Contribution Revenues</t>
    </r>
    <phoneticPr fontId="5" type="noConversion"/>
  </si>
  <si>
    <r>
      <t xml:space="preserve">其他收入
</t>
    </r>
    <r>
      <rPr>
        <sz val="9"/>
        <rFont val="Times New Roman"/>
        <family val="1"/>
      </rPr>
      <t xml:space="preserve">Others
</t>
    </r>
    <phoneticPr fontId="5" type="noConversion"/>
  </si>
  <si>
    <r>
      <t>F</t>
    </r>
    <r>
      <rPr>
        <sz val="9"/>
        <rFont val="Times New Roman"/>
        <family val="1"/>
      </rPr>
      <t>inal Accounts</t>
    </r>
    <phoneticPr fontId="5" type="noConversion"/>
  </si>
  <si>
    <r>
      <t>Table 6 - 3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The Budget and Final Accounts of Annual Revenues</t>
    </r>
    <phoneticPr fontId="5" type="noConversion"/>
  </si>
  <si>
    <t xml:space="preserve"> by Source</t>
  </si>
  <si>
    <r>
      <t>Table 6 - 3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The Budget and Final Accounts of Annual Revenues </t>
    </r>
    <phoneticPr fontId="5" type="noConversion"/>
  </si>
  <si>
    <r>
      <t xml:space="preserve">信託管
理收入
</t>
    </r>
    <r>
      <rPr>
        <sz val="9"/>
        <rFont val="Times New Roman"/>
        <family val="1"/>
      </rPr>
      <t>Receipts from Trust Management</t>
    </r>
    <phoneticPr fontId="5" type="noConversion"/>
  </si>
  <si>
    <r>
      <t xml:space="preserve">自治稅捐收入
</t>
    </r>
    <r>
      <rPr>
        <sz val="9"/>
        <rFont val="Times New Roman"/>
        <family val="1"/>
      </rPr>
      <t>Receipts from local self-government taxes and levies</t>
    </r>
    <phoneticPr fontId="5" type="noConversion"/>
  </si>
  <si>
    <t>…</t>
    <phoneticPr fontId="5" type="noConversion"/>
  </si>
  <si>
    <t>…</t>
    <phoneticPr fontId="5" type="noConversion"/>
  </si>
  <si>
    <t xml:space="preserve">說　　明：1.決算數係為決算審定數。 </t>
    <phoneticPr fontId="5" type="noConversion"/>
  </si>
  <si>
    <r>
      <t>N</t>
    </r>
    <r>
      <rPr>
        <sz val="9"/>
        <rFont val="Times New Roman"/>
        <family val="1"/>
      </rPr>
      <t>ote:1.The number of the final accounts has been audited.</t>
    </r>
    <phoneticPr fontId="5" type="noConversion"/>
  </si>
  <si>
    <r>
      <t xml:space="preserve">         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.</t>
    </r>
    <r>
      <rPr>
        <sz val="9"/>
        <rFont val="Times New Roman"/>
        <family val="1"/>
      </rPr>
      <t>Data may not add to totals,because of rounding.</t>
    </r>
    <phoneticPr fontId="5" type="noConversion"/>
  </si>
  <si>
    <t xml:space="preserve">                    2.部分細項加總與「合計」項不符係因進位關係。</t>
    <phoneticPr fontId="5" type="noConversion"/>
  </si>
  <si>
    <t>一○三年度</t>
    <phoneticPr fontId="5" type="noConversion"/>
  </si>
  <si>
    <t>-</t>
    <phoneticPr fontId="5" type="noConversion"/>
  </si>
  <si>
    <t>年度別
Fiscal Year</t>
    <phoneticPr fontId="5" type="noConversion"/>
  </si>
  <si>
    <t>原預算  Original</t>
    <phoneticPr fontId="5" type="noConversion"/>
  </si>
  <si>
    <t>追加減後預算  Final</t>
    <phoneticPr fontId="5" type="noConversion"/>
  </si>
  <si>
    <t>八十七年度</t>
    <phoneticPr fontId="5" type="noConversion"/>
  </si>
  <si>
    <t xml:space="preserve"> FY 1998</t>
    <phoneticPr fontId="5" type="noConversion"/>
  </si>
  <si>
    <t>八十八年度</t>
    <phoneticPr fontId="5" type="noConversion"/>
  </si>
  <si>
    <t xml:space="preserve"> FY 1999</t>
    <phoneticPr fontId="5" type="noConversion"/>
  </si>
  <si>
    <t>八十九年度</t>
    <phoneticPr fontId="5" type="noConversion"/>
  </si>
  <si>
    <t xml:space="preserve"> FY 2000</t>
    <phoneticPr fontId="5" type="noConversion"/>
  </si>
  <si>
    <t xml:space="preserve"> FY 2001</t>
    <phoneticPr fontId="5" type="noConversion"/>
  </si>
  <si>
    <t xml:space="preserve"> FY 2002</t>
    <phoneticPr fontId="5" type="noConversion"/>
  </si>
  <si>
    <t>九十二年度</t>
    <phoneticPr fontId="5" type="noConversion"/>
  </si>
  <si>
    <t>九十三年度</t>
    <phoneticPr fontId="5" type="noConversion"/>
  </si>
  <si>
    <t xml:space="preserve"> FY 2004</t>
    <phoneticPr fontId="5" type="noConversion"/>
  </si>
  <si>
    <t>九十四年度</t>
    <phoneticPr fontId="5" type="noConversion"/>
  </si>
  <si>
    <t xml:space="preserve"> FY 2005</t>
    <phoneticPr fontId="5" type="noConversion"/>
  </si>
  <si>
    <t>九十五年度</t>
    <phoneticPr fontId="5" type="noConversion"/>
  </si>
  <si>
    <t xml:space="preserve"> FY 2006</t>
    <phoneticPr fontId="5" type="noConversion"/>
  </si>
  <si>
    <t>九十六年度</t>
    <phoneticPr fontId="5" type="noConversion"/>
  </si>
  <si>
    <t xml:space="preserve"> FY 2007</t>
    <phoneticPr fontId="5" type="noConversion"/>
  </si>
  <si>
    <t>九十八年度</t>
    <phoneticPr fontId="5" type="noConversion"/>
  </si>
  <si>
    <t xml:space="preserve"> FY 2009</t>
    <phoneticPr fontId="5" type="noConversion"/>
  </si>
  <si>
    <t>九十九年度</t>
    <phoneticPr fontId="5" type="noConversion"/>
  </si>
  <si>
    <t>一○○年度</t>
    <phoneticPr fontId="5" type="noConversion"/>
  </si>
  <si>
    <t>原預算 Original</t>
    <phoneticPr fontId="5" type="noConversion"/>
  </si>
  <si>
    <t xml:space="preserve"> FY 2012</t>
    <phoneticPr fontId="5" type="noConversion"/>
  </si>
  <si>
    <t>一○二年度</t>
    <phoneticPr fontId="5" type="noConversion"/>
  </si>
  <si>
    <t xml:space="preserve"> FY 2013</t>
    <phoneticPr fontId="5" type="noConversion"/>
  </si>
  <si>
    <t xml:space="preserve"> FY 2014</t>
    <phoneticPr fontId="5" type="noConversion"/>
  </si>
  <si>
    <t>八十五年度
FY 1996</t>
  </si>
  <si>
    <t>八十六年度
FY 1997</t>
  </si>
  <si>
    <t>八十七年度
FY 1998</t>
  </si>
  <si>
    <t>八十八年度
FY 1999</t>
  </si>
  <si>
    <t>八十九年度
FY 2000</t>
  </si>
  <si>
    <t>九　十年度
FY 2001</t>
    <phoneticPr fontId="5" type="noConversion"/>
  </si>
  <si>
    <t>九十一年度
FY 2002</t>
  </si>
  <si>
    <t>九十二年度
FY 2003</t>
  </si>
  <si>
    <t>九十三年度
FY 2004</t>
    <phoneticPr fontId="5" type="noConversion"/>
  </si>
  <si>
    <t>九十四年度
FY 2005</t>
    <phoneticPr fontId="5" type="noConversion"/>
  </si>
  <si>
    <t>九十五年度  FY 2006</t>
    <phoneticPr fontId="5" type="noConversion"/>
  </si>
  <si>
    <t>九十六年度  FY 2007</t>
    <phoneticPr fontId="5" type="noConversion"/>
  </si>
  <si>
    <t>九十七年度  FY 2008</t>
    <phoneticPr fontId="5" type="noConversion"/>
  </si>
  <si>
    <t>九十八年度  FY 2009</t>
    <phoneticPr fontId="5" type="noConversion"/>
  </si>
  <si>
    <t>九十九年度  FY 2010</t>
    <phoneticPr fontId="5" type="noConversion"/>
  </si>
  <si>
    <t>一○一年度  FY 2012</t>
    <phoneticPr fontId="5" type="noConversion"/>
  </si>
  <si>
    <t>一○二年度  FY 2013</t>
    <phoneticPr fontId="5" type="noConversion"/>
  </si>
  <si>
    <t>預         算</t>
    <phoneticPr fontId="5" type="noConversion"/>
  </si>
  <si>
    <t>Budget</t>
    <phoneticPr fontId="5" type="noConversion"/>
  </si>
  <si>
    <t xml:space="preserve">總　　計
Grand Total
</t>
    <phoneticPr fontId="5" type="noConversion"/>
  </si>
  <si>
    <t xml:space="preserve">稅課收入
Tax Revenues
</t>
    <phoneticPr fontId="5" type="noConversion"/>
  </si>
  <si>
    <t>罰款及
賠償收入
Fine and Compensation Revenues</t>
    <phoneticPr fontId="5" type="noConversion"/>
  </si>
  <si>
    <t>規費收入
Official Fee Revenues</t>
    <phoneticPr fontId="5" type="noConversion"/>
  </si>
  <si>
    <t>信託管
理收入
Receipts from Trust Management</t>
    <phoneticPr fontId="5" type="noConversion"/>
  </si>
  <si>
    <t>財產收入
Property Revenues</t>
    <phoneticPr fontId="5" type="noConversion"/>
  </si>
  <si>
    <t>營業盈餘
及事業收入
Government Operating Surplus and Public Enterprise Revenues</t>
    <phoneticPr fontId="5" type="noConversion"/>
  </si>
  <si>
    <t>補  助  及
協助收入
Subsidy and Assistance Reveunes</t>
    <phoneticPr fontId="5" type="noConversion"/>
  </si>
  <si>
    <t>捐獻及
贈與收入
 Donation and Contribution Revenues</t>
    <phoneticPr fontId="5" type="noConversion"/>
  </si>
  <si>
    <t>自治稅捐收入
Receipts from local self-government taxes and levies</t>
    <phoneticPr fontId="5" type="noConversion"/>
  </si>
  <si>
    <t xml:space="preserve">其他收入
Others
</t>
    <phoneticPr fontId="5" type="noConversion"/>
  </si>
  <si>
    <t>表６－３、歲入預決算 －按來源別分 (共2頁/第1頁)</t>
    <phoneticPr fontId="5" type="noConversion"/>
  </si>
  <si>
    <t>一○三年度  FY 2014</t>
    <phoneticPr fontId="5" type="noConversion"/>
  </si>
  <si>
    <t>-</t>
    <phoneticPr fontId="5" type="noConversion"/>
  </si>
  <si>
    <t>by Source(Cont. End)</t>
    <phoneticPr fontId="5" type="noConversion"/>
  </si>
  <si>
    <t>一○四年度</t>
    <phoneticPr fontId="5" type="noConversion"/>
  </si>
  <si>
    <t xml:space="preserve"> FY 2015</t>
    <phoneticPr fontId="5" type="noConversion"/>
  </si>
  <si>
    <t>一○四年度  FY 2015</t>
    <phoneticPr fontId="5" type="noConversion"/>
  </si>
  <si>
    <t>一○五年度</t>
    <phoneticPr fontId="5" type="noConversion"/>
  </si>
  <si>
    <t xml:space="preserve"> FY 2016</t>
    <phoneticPr fontId="5" type="noConversion"/>
  </si>
  <si>
    <t>一○五年度  FY 2016</t>
    <phoneticPr fontId="5" type="noConversion"/>
  </si>
  <si>
    <t>一○六年度  FY 2017</t>
    <phoneticPr fontId="5" type="noConversion"/>
  </si>
  <si>
    <t>一○六年度</t>
    <phoneticPr fontId="5" type="noConversion"/>
  </si>
  <si>
    <t xml:space="preserve"> FY 2017</t>
    <phoneticPr fontId="5" type="noConversion"/>
  </si>
  <si>
    <t>一○七年度</t>
    <phoneticPr fontId="5" type="noConversion"/>
  </si>
  <si>
    <t xml:space="preserve"> FY 2018</t>
    <phoneticPr fontId="5" type="noConversion"/>
  </si>
  <si>
    <t>一○七年度  FY 2018</t>
    <phoneticPr fontId="5" type="noConversion"/>
  </si>
  <si>
    <t xml:space="preserve"> FY 2019</t>
  </si>
  <si>
    <t>一○八年度</t>
    <phoneticPr fontId="5" type="noConversion"/>
  </si>
  <si>
    <t>一○八年度  FY 2019</t>
    <phoneticPr fontId="5" type="noConversion"/>
  </si>
  <si>
    <t>資料來源：審計部台灣省花蓮縣審計室</t>
    <phoneticPr fontId="5" type="noConversion"/>
  </si>
  <si>
    <t>Source:Audit Office, Hualien County, Taiwan Province.</t>
    <phoneticPr fontId="5" type="noConversion"/>
  </si>
  <si>
    <t xml:space="preserve">金融、財稅 </t>
    <phoneticPr fontId="5" type="noConversion"/>
  </si>
  <si>
    <t xml:space="preserve"> FY 2020</t>
  </si>
  <si>
    <t>一○九年度</t>
    <phoneticPr fontId="5" type="noConversion"/>
  </si>
  <si>
    <t>一○九年度  FY 2020</t>
    <phoneticPr fontId="5" type="noConversion"/>
  </si>
  <si>
    <t>金融、財稅  193</t>
    <phoneticPr fontId="5" type="noConversion"/>
  </si>
  <si>
    <t>金融、財稅  194</t>
    <phoneticPr fontId="5" type="noConversion"/>
  </si>
  <si>
    <t>金融、財稅  195</t>
    <phoneticPr fontId="5" type="noConversion"/>
  </si>
  <si>
    <r>
      <t>S</t>
    </r>
    <r>
      <rPr>
        <sz val="9"/>
        <rFont val="Times New Roman"/>
        <family val="1"/>
      </rPr>
      <t>ource:Hualien Accounting and Statistics Department.</t>
    </r>
    <phoneticPr fontId="5" type="noConversion"/>
  </si>
  <si>
    <t>一○○年度  FY 2011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</si>
</sst>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#,##0;[Red]##,##0;_-* &quot;-&quot;;"/>
    <numFmt numFmtId="178" formatCode="#,##0_);[Red]\(#,##0\)"/>
  </numFmts>
  <fonts count="9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38" fontId="0" fillId="0" borderId="0" applyBorder="0">
      <alignment vertical="center"/>
    </xf>
    <xf numFmtId="176" fontId="1" fillId="0" borderId="0" applyFont="0" applyFill="0" applyBorder="0" applyAlignment="0" applyProtection="0"/>
  </cellStyleXfs>
  <cellXfs count="85">
    <xf numFmtId="38" fontId="0" fillId="0" borderId="0" xfId="0">
      <alignment vertical="center"/>
    </xf>
    <xf numFmtId="38" fontId="3" fillId="0" borderId="0" xfId="0" quotePrefix="1" applyFont="1" applyBorder="1" applyAlignment="1">
      <alignment horizontal="center" vertical="center" wrapText="1"/>
    </xf>
    <xf numFmtId="38" fontId="4" fillId="0" borderId="0" xfId="0" applyFont="1">
      <alignment vertical="center"/>
    </xf>
    <xf numFmtId="38" fontId="4" fillId="0" borderId="0" xfId="0" applyFont="1" applyBorder="1">
      <alignment vertical="center"/>
    </xf>
    <xf numFmtId="38" fontId="2" fillId="0" borderId="0" xfId="0" applyFont="1">
      <alignment vertical="center"/>
    </xf>
    <xf numFmtId="38" fontId="5" fillId="0" borderId="0" xfId="0" quotePrefix="1" applyFont="1" applyAlignment="1">
      <alignment horizontal="left" vertical="center"/>
    </xf>
    <xf numFmtId="10" fontId="4" fillId="0" borderId="0" xfId="0" applyNumberFormat="1" applyFont="1" applyBorder="1">
      <alignment vertical="center"/>
    </xf>
    <xf numFmtId="38" fontId="5" fillId="0" borderId="0" xfId="0" quotePrefix="1" applyFont="1" applyAlignment="1">
      <alignment vertical="center"/>
    </xf>
    <xf numFmtId="38" fontId="5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38" fontId="0" fillId="0" borderId="0" xfId="0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38" fontId="4" fillId="0" borderId="0" xfId="0" applyFont="1" applyAlignment="1">
      <alignment horizontal="center" vertical="center"/>
    </xf>
    <xf numFmtId="38" fontId="4" fillId="0" borderId="0" xfId="0" applyFont="1" applyAlignment="1">
      <alignment horizontal="center" vertical="center" wrapText="1"/>
    </xf>
    <xf numFmtId="38" fontId="5" fillId="0" borderId="0" xfId="0" applyFont="1" applyAlignment="1">
      <alignment vertical="center"/>
    </xf>
    <xf numFmtId="38" fontId="2" fillId="0" borderId="0" xfId="0" quotePrefix="1" applyFont="1" applyAlignment="1">
      <alignment vertical="center"/>
    </xf>
    <xf numFmtId="38" fontId="6" fillId="0" borderId="0" xfId="0" applyFont="1" applyAlignment="1">
      <alignment vertical="center"/>
    </xf>
    <xf numFmtId="38" fontId="5" fillId="0" borderId="0" xfId="0" applyFont="1" applyAlignment="1">
      <alignment horizontal="right" vertical="center"/>
    </xf>
    <xf numFmtId="38" fontId="2" fillId="0" borderId="0" xfId="0" quotePrefix="1" applyFont="1" applyAlignment="1">
      <alignment horizontal="center" vertical="center"/>
    </xf>
    <xf numFmtId="38" fontId="3" fillId="0" borderId="0" xfId="0" applyFont="1" applyBorder="1" applyAlignment="1">
      <alignment vertical="center" wrapText="1"/>
    </xf>
    <xf numFmtId="38" fontId="3" fillId="0" borderId="1" xfId="0" applyFont="1" applyBorder="1" applyAlignment="1">
      <alignment vertical="center" wrapText="1"/>
    </xf>
    <xf numFmtId="38" fontId="4" fillId="0" borderId="1" xfId="0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 wrapText="1"/>
    </xf>
    <xf numFmtId="38" fontId="5" fillId="0" borderId="0" xfId="0" applyFont="1">
      <alignment vertical="center"/>
    </xf>
    <xf numFmtId="38" fontId="8" fillId="0" borderId="0" xfId="0" applyFont="1" applyAlignment="1">
      <alignment vertical="center"/>
    </xf>
    <xf numFmtId="38" fontId="5" fillId="0" borderId="0" xfId="0" applyFont="1" applyBorder="1" applyAlignment="1">
      <alignment horizontal="left" vertical="center"/>
    </xf>
    <xf numFmtId="38" fontId="5" fillId="0" borderId="0" xfId="0" quotePrefix="1" applyFont="1" applyBorder="1" applyAlignment="1">
      <alignment horizontal="center" vertical="center"/>
    </xf>
    <xf numFmtId="38" fontId="5" fillId="0" borderId="3" xfId="0" applyFont="1" applyBorder="1" applyAlignment="1">
      <alignment horizontal="left" vertical="center" justifyLastLine="1"/>
    </xf>
    <xf numFmtId="38" fontId="5" fillId="0" borderId="3" xfId="0" applyFont="1" applyBorder="1" applyAlignment="1">
      <alignment horizontal="left" vertical="center"/>
    </xf>
    <xf numFmtId="38" fontId="5" fillId="0" borderId="0" xfId="0" applyFont="1" applyBorder="1" applyAlignment="1">
      <alignment horizontal="center" vertical="center"/>
    </xf>
    <xf numFmtId="38" fontId="5" fillId="0" borderId="0" xfId="0" applyFont="1" applyBorder="1">
      <alignment vertical="center"/>
    </xf>
    <xf numFmtId="38" fontId="5" fillId="0" borderId="1" xfId="0" applyFont="1" applyBorder="1" applyAlignment="1">
      <alignment horizontal="center" vertical="center"/>
    </xf>
    <xf numFmtId="38" fontId="5" fillId="0" borderId="4" xfId="0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3"/>
    </xf>
    <xf numFmtId="49" fontId="5" fillId="0" borderId="3" xfId="0" quotePrefix="1" applyNumberFormat="1" applyFont="1" applyBorder="1" applyAlignment="1">
      <alignment horizontal="left" vertical="center" indent="3"/>
    </xf>
    <xf numFmtId="38" fontId="5" fillId="0" borderId="3" xfId="0" quotePrefix="1" applyFont="1" applyBorder="1" applyAlignment="1">
      <alignment horizontal="center" vertical="center"/>
    </xf>
    <xf numFmtId="38" fontId="5" fillId="0" borderId="1" xfId="0" quotePrefix="1" applyFont="1" applyBorder="1" applyAlignment="1">
      <alignment horizontal="center" vertical="center"/>
    </xf>
    <xf numFmtId="38" fontId="5" fillId="0" borderId="4" xfId="0" quotePrefix="1" applyFont="1" applyBorder="1" applyAlignment="1">
      <alignment horizontal="center" vertical="center"/>
    </xf>
    <xf numFmtId="38" fontId="5" fillId="0" borderId="0" xfId="0" applyFont="1" applyAlignment="1">
      <alignment horizontal="center" vertical="center"/>
    </xf>
    <xf numFmtId="38" fontId="5" fillId="0" borderId="0" xfId="0" applyFont="1" applyAlignment="1">
      <alignment horizontal="center" vertical="center" wrapText="1"/>
    </xf>
    <xf numFmtId="178" fontId="4" fillId="0" borderId="0" xfId="1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vertical="center" wrapText="1"/>
    </xf>
    <xf numFmtId="38" fontId="4" fillId="0" borderId="0" xfId="0" applyNumberFormat="1" applyFont="1" applyBorder="1" applyAlignment="1">
      <alignment horizontal="right" vertical="center"/>
    </xf>
    <xf numFmtId="38" fontId="0" fillId="0" borderId="0" xfId="0" applyFo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vertical="center" wrapText="1"/>
    </xf>
    <xf numFmtId="38" fontId="1" fillId="0" borderId="1" xfId="0" applyFont="1" applyBorder="1">
      <alignment vertical="center"/>
    </xf>
    <xf numFmtId="38" fontId="0" fillId="0" borderId="1" xfId="0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 wrapText="1"/>
    </xf>
    <xf numFmtId="38" fontId="5" fillId="0" borderId="5" xfId="0" applyFont="1" applyBorder="1" applyAlignment="1">
      <alignment horizontal="center" vertical="center" wrapText="1"/>
    </xf>
    <xf numFmtId="38" fontId="5" fillId="0" borderId="6" xfId="0" applyFont="1" applyBorder="1" applyAlignment="1">
      <alignment horizontal="center" vertical="center" wrapText="1"/>
    </xf>
    <xf numFmtId="38" fontId="5" fillId="0" borderId="14" xfId="0" applyFont="1" applyBorder="1" applyAlignment="1">
      <alignment horizontal="center" vertical="center" wrapText="1"/>
    </xf>
    <xf numFmtId="38" fontId="3" fillId="0" borderId="5" xfId="0" applyFont="1" applyBorder="1" applyAlignment="1">
      <alignment horizontal="center" vertical="center" wrapText="1"/>
    </xf>
    <xf numFmtId="38" fontId="3" fillId="0" borderId="6" xfId="0" applyFont="1" applyBorder="1" applyAlignment="1">
      <alignment horizontal="center" vertical="center" wrapText="1"/>
    </xf>
    <xf numFmtId="38" fontId="5" fillId="0" borderId="7" xfId="0" quotePrefix="1" applyFont="1" applyBorder="1" applyAlignment="1">
      <alignment horizontal="center" vertical="center"/>
    </xf>
    <xf numFmtId="38" fontId="5" fillId="0" borderId="8" xfId="0" quotePrefix="1" applyFont="1" applyBorder="1" applyAlignment="1">
      <alignment horizontal="center" vertical="center"/>
    </xf>
    <xf numFmtId="38" fontId="3" fillId="0" borderId="7" xfId="0" quotePrefix="1" applyFont="1" applyBorder="1" applyAlignment="1">
      <alignment horizontal="center" vertical="center"/>
    </xf>
    <xf numFmtId="38" fontId="3" fillId="0" borderId="8" xfId="0" quotePrefix="1" applyFont="1" applyBorder="1" applyAlignment="1">
      <alignment horizontal="center" vertical="center"/>
    </xf>
    <xf numFmtId="38" fontId="5" fillId="0" borderId="10" xfId="0" applyFont="1" applyBorder="1" applyAlignment="1">
      <alignment horizontal="center" vertical="center"/>
    </xf>
    <xf numFmtId="38" fontId="5" fillId="0" borderId="6" xfId="0" applyFont="1" applyBorder="1" applyAlignment="1">
      <alignment horizontal="center" vertical="center"/>
    </xf>
    <xf numFmtId="38" fontId="5" fillId="0" borderId="15" xfId="0" applyFont="1" applyBorder="1" applyAlignment="1">
      <alignment horizontal="center" vertical="center" wrapText="1"/>
    </xf>
    <xf numFmtId="38" fontId="4" fillId="0" borderId="8" xfId="0" applyFont="1" applyBorder="1" applyAlignment="1">
      <alignment horizontal="center" vertical="center"/>
    </xf>
    <xf numFmtId="38" fontId="3" fillId="0" borderId="9" xfId="0" applyFont="1" applyBorder="1" applyAlignment="1">
      <alignment horizontal="center" vertical="center" wrapText="1"/>
    </xf>
    <xf numFmtId="38" fontId="3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 indent="3"/>
    </xf>
    <xf numFmtId="49" fontId="5" fillId="0" borderId="3" xfId="0" quotePrefix="1" applyNumberFormat="1" applyFont="1" applyBorder="1" applyAlignment="1">
      <alignment horizontal="left" vertical="center" indent="3"/>
    </xf>
    <xf numFmtId="38" fontId="8" fillId="0" borderId="0" xfId="0" quotePrefix="1" applyFont="1" applyAlignment="1">
      <alignment horizontal="center" vertical="center"/>
    </xf>
    <xf numFmtId="38" fontId="2" fillId="0" borderId="0" xfId="0" quotePrefix="1" applyFont="1" applyAlignment="1">
      <alignment horizontal="center" vertical="center"/>
    </xf>
    <xf numFmtId="38" fontId="5" fillId="0" borderId="11" xfId="0" applyFont="1" applyBorder="1" applyAlignment="1">
      <alignment horizontal="center" vertical="center" wrapText="1"/>
    </xf>
    <xf numFmtId="38" fontId="5" fillId="0" borderId="12" xfId="0" applyFont="1" applyBorder="1" applyAlignment="1">
      <alignment horizontal="center" vertical="center" wrapText="1"/>
    </xf>
    <xf numFmtId="38" fontId="5" fillId="0" borderId="0" xfId="0" applyFont="1" applyBorder="1" applyAlignment="1">
      <alignment horizontal="center" vertical="center" wrapText="1"/>
    </xf>
    <xf numFmtId="38" fontId="5" fillId="0" borderId="3" xfId="0" applyFont="1" applyBorder="1" applyAlignment="1">
      <alignment horizontal="center" vertical="center" wrapText="1"/>
    </xf>
    <xf numFmtId="38" fontId="5" fillId="0" borderId="13" xfId="0" applyFont="1" applyBorder="1" applyAlignment="1">
      <alignment horizontal="center" vertical="center" wrapText="1"/>
    </xf>
    <xf numFmtId="38" fontId="5" fillId="0" borderId="10" xfId="0" applyFont="1" applyBorder="1" applyAlignment="1">
      <alignment horizontal="center" vertical="center" wrapText="1"/>
    </xf>
    <xf numFmtId="49" fontId="5" fillId="0" borderId="0" xfId="0" quotePrefix="1" applyNumberFormat="1" applyFont="1" applyBorder="1" applyAlignment="1">
      <alignment horizontal="left" vertical="center" indent="3"/>
    </xf>
    <xf numFmtId="49" fontId="5" fillId="0" borderId="0" xfId="0" quotePrefix="1" applyNumberFormat="1" applyFont="1" applyBorder="1" applyAlignment="1">
      <alignment horizontal="left" vertical="center" wrapText="1" indent="3"/>
    </xf>
    <xf numFmtId="38" fontId="5" fillId="0" borderId="3" xfId="0" applyFont="1" applyBorder="1">
      <alignment vertical="center"/>
    </xf>
    <xf numFmtId="38" fontId="5" fillId="0" borderId="0" xfId="0" quotePrefix="1" applyFont="1" applyBorder="1" applyAlignment="1">
      <alignment horizontal="center" vertical="center"/>
    </xf>
    <xf numFmtId="38" fontId="0" fillId="0" borderId="3" xfId="0" applyBorder="1" applyAlignment="1">
      <alignment horizontal="center" vertical="center"/>
    </xf>
    <xf numFmtId="38" fontId="3" fillId="0" borderId="16" xfId="0" applyFont="1" applyBorder="1" applyAlignment="1">
      <alignment horizontal="center" vertical="center" wrapText="1"/>
    </xf>
    <xf numFmtId="38" fontId="3" fillId="0" borderId="17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view="pageBreakPreview" topLeftCell="A70" zoomScaleNormal="100" zoomScaleSheetLayoutView="100" workbookViewId="0">
      <selection activeCell="H5" sqref="H5:M5"/>
    </sheetView>
  </sheetViews>
  <sheetFormatPr defaultColWidth="11.1640625" defaultRowHeight="19.899999999999999" customHeight="1"/>
  <cols>
    <col min="1" max="1" width="10.83203125" style="26" customWidth="1"/>
    <col min="2" max="2" width="18.6640625" style="26" customWidth="1"/>
    <col min="3" max="3" width="18.83203125" style="2" customWidth="1"/>
    <col min="4" max="4" width="13" style="2" customWidth="1"/>
    <col min="5" max="5" width="14.83203125" style="2" customWidth="1"/>
    <col min="6" max="6" width="12.33203125" style="2" customWidth="1"/>
    <col min="7" max="7" width="11.1640625" style="2" customWidth="1"/>
    <col min="8" max="8" width="17.33203125" style="2" customWidth="1"/>
    <col min="9" max="9" width="20.83203125" style="2" customWidth="1"/>
    <col min="10" max="10" width="18.5" style="2" customWidth="1"/>
    <col min="11" max="11" width="14.83203125" style="2" customWidth="1"/>
    <col min="12" max="12" width="17.1640625" style="2" customWidth="1"/>
    <col min="13" max="13" width="11.5" style="2" customWidth="1"/>
    <col min="14" max="16384" width="11.1640625" style="2"/>
  </cols>
  <sheetData>
    <row r="1" spans="1:13" s="26" customFormat="1" ht="12.75" customHeight="1">
      <c r="A1" s="8" t="s">
        <v>120</v>
      </c>
      <c r="B1" s="5">
        <v>192</v>
      </c>
      <c r="M1" s="18" t="s">
        <v>124</v>
      </c>
    </row>
    <row r="2" spans="1:13" s="4" customFormat="1" ht="18.75" customHeight="1">
      <c r="A2" s="70" t="s">
        <v>99</v>
      </c>
      <c r="B2" s="70"/>
      <c r="C2" s="70"/>
      <c r="D2" s="70"/>
      <c r="E2" s="70"/>
      <c r="F2" s="70"/>
      <c r="G2" s="19"/>
      <c r="H2" s="17" t="s">
        <v>27</v>
      </c>
      <c r="I2" s="16"/>
      <c r="J2" s="16"/>
      <c r="K2" s="16"/>
      <c r="L2" s="16"/>
      <c r="M2" s="16"/>
    </row>
    <row r="3" spans="1:13" ht="17.25" customHeight="1">
      <c r="B3" s="27"/>
      <c r="C3" s="17"/>
      <c r="D3" s="17"/>
      <c r="E3" s="17"/>
      <c r="F3" s="17"/>
      <c r="H3" s="17"/>
      <c r="I3" s="17"/>
      <c r="J3" s="17" t="s">
        <v>28</v>
      </c>
      <c r="K3" s="17"/>
      <c r="L3" s="17"/>
      <c r="M3" s="17"/>
    </row>
    <row r="4" spans="1:13" ht="15.75" customHeight="1" thickBot="1">
      <c r="A4" s="28" t="s">
        <v>2</v>
      </c>
      <c r="B4" s="28"/>
      <c r="H4" s="22"/>
      <c r="I4" s="22"/>
      <c r="J4" s="22"/>
      <c r="K4" s="49"/>
      <c r="L4" s="49"/>
      <c r="M4" s="50" t="s">
        <v>8</v>
      </c>
    </row>
    <row r="5" spans="1:13" s="41" customFormat="1" ht="30" customHeight="1">
      <c r="A5" s="72" t="s">
        <v>40</v>
      </c>
      <c r="B5" s="73"/>
      <c r="C5" s="58" t="s">
        <v>86</v>
      </c>
      <c r="D5" s="59"/>
      <c r="E5" s="59"/>
      <c r="F5" s="59"/>
      <c r="G5" s="59"/>
      <c r="H5" s="62" t="s">
        <v>87</v>
      </c>
      <c r="I5" s="63"/>
      <c r="J5" s="63"/>
      <c r="K5" s="63"/>
      <c r="L5" s="63"/>
      <c r="M5" s="63"/>
    </row>
    <row r="6" spans="1:13" s="42" customFormat="1" ht="45" customHeight="1">
      <c r="A6" s="74"/>
      <c r="B6" s="75"/>
      <c r="C6" s="53" t="s">
        <v>88</v>
      </c>
      <c r="D6" s="53" t="s">
        <v>89</v>
      </c>
      <c r="E6" s="53" t="s">
        <v>90</v>
      </c>
      <c r="F6" s="53" t="s">
        <v>91</v>
      </c>
      <c r="G6" s="53" t="s">
        <v>92</v>
      </c>
      <c r="H6" s="64" t="s">
        <v>93</v>
      </c>
      <c r="I6" s="55" t="s">
        <v>94</v>
      </c>
      <c r="J6" s="55" t="s">
        <v>95</v>
      </c>
      <c r="K6" s="55" t="s">
        <v>96</v>
      </c>
      <c r="L6" s="55" t="s">
        <v>97</v>
      </c>
      <c r="M6" s="55" t="s">
        <v>98</v>
      </c>
    </row>
    <row r="7" spans="1:13" s="42" customFormat="1" ht="48.75" customHeight="1">
      <c r="A7" s="76"/>
      <c r="B7" s="77"/>
      <c r="C7" s="54"/>
      <c r="D7" s="54"/>
      <c r="E7" s="54"/>
      <c r="F7" s="54"/>
      <c r="G7" s="54"/>
      <c r="H7" s="64"/>
      <c r="I7" s="55"/>
      <c r="J7" s="55"/>
      <c r="K7" s="55"/>
      <c r="L7" s="55"/>
      <c r="M7" s="55"/>
    </row>
    <row r="8" spans="1:13" s="3" customFormat="1" ht="15" hidden="1" customHeight="1">
      <c r="A8" s="29" t="s">
        <v>0</v>
      </c>
      <c r="B8" s="30" t="s">
        <v>41</v>
      </c>
      <c r="C8" s="9">
        <f>SUM(D8:M8)</f>
        <v>9465128</v>
      </c>
      <c r="D8" s="9">
        <v>4601693</v>
      </c>
      <c r="E8" s="9">
        <v>73824</v>
      </c>
      <c r="F8" s="9">
        <v>149924</v>
      </c>
      <c r="G8" s="51">
        <v>0</v>
      </c>
      <c r="H8" s="9">
        <v>181887</v>
      </c>
      <c r="I8" s="9">
        <v>0</v>
      </c>
      <c r="J8" s="9">
        <v>4399755</v>
      </c>
      <c r="K8" s="9">
        <v>0</v>
      </c>
      <c r="L8" s="9"/>
      <c r="M8" s="47">
        <v>58045</v>
      </c>
    </row>
    <row r="9" spans="1:13" s="3" customFormat="1" ht="15" hidden="1" customHeight="1">
      <c r="A9" s="29" t="s">
        <v>3</v>
      </c>
      <c r="B9" s="31" t="s">
        <v>42</v>
      </c>
      <c r="C9" s="9">
        <f>SUM(D9:M9)</f>
        <v>10050385</v>
      </c>
      <c r="D9" s="9">
        <v>4555829</v>
      </c>
      <c r="E9" s="9">
        <v>73824</v>
      </c>
      <c r="F9" s="9">
        <v>149924</v>
      </c>
      <c r="G9" s="47">
        <v>0</v>
      </c>
      <c r="H9" s="9">
        <v>182015</v>
      </c>
      <c r="I9" s="9">
        <v>0</v>
      </c>
      <c r="J9" s="9">
        <v>5018287</v>
      </c>
      <c r="K9" s="9">
        <v>0</v>
      </c>
      <c r="L9" s="9"/>
      <c r="M9" s="47">
        <v>70506</v>
      </c>
    </row>
    <row r="10" spans="1:13" s="3" customFormat="1" ht="3.95" hidden="1" customHeight="1">
      <c r="A10" s="29"/>
      <c r="B10" s="31"/>
      <c r="C10" s="9"/>
      <c r="D10" s="9"/>
      <c r="E10" s="9"/>
      <c r="F10" s="9"/>
      <c r="G10" s="47"/>
      <c r="H10" s="9"/>
      <c r="I10" s="9"/>
      <c r="J10" s="9"/>
      <c r="K10" s="9"/>
      <c r="L10" s="9"/>
      <c r="M10" s="47"/>
    </row>
    <row r="11" spans="1:13" s="3" customFormat="1" ht="15" hidden="1" customHeight="1">
      <c r="A11" s="29" t="s">
        <v>1</v>
      </c>
      <c r="B11" s="30" t="s">
        <v>41</v>
      </c>
      <c r="C11" s="9">
        <f>SUM(D11:M11)</f>
        <v>10501340</v>
      </c>
      <c r="D11" s="9">
        <v>4659196</v>
      </c>
      <c r="E11" s="9">
        <v>107168</v>
      </c>
      <c r="F11" s="9">
        <v>133002</v>
      </c>
      <c r="G11" s="47">
        <v>0</v>
      </c>
      <c r="H11" s="9">
        <v>246437</v>
      </c>
      <c r="I11" s="9">
        <v>0</v>
      </c>
      <c r="J11" s="9">
        <v>5307765</v>
      </c>
      <c r="K11" s="9">
        <v>0</v>
      </c>
      <c r="L11" s="9"/>
      <c r="M11" s="47">
        <v>47772</v>
      </c>
    </row>
    <row r="12" spans="1:13" s="3" customFormat="1" ht="15" hidden="1" customHeight="1">
      <c r="A12" s="29" t="s">
        <v>4</v>
      </c>
      <c r="B12" s="31" t="s">
        <v>42</v>
      </c>
      <c r="C12" s="9">
        <f>SUM(D12:M12)</f>
        <v>11004420</v>
      </c>
      <c r="D12" s="9">
        <v>4961835</v>
      </c>
      <c r="E12" s="9">
        <v>155772</v>
      </c>
      <c r="F12" s="9">
        <v>133002</v>
      </c>
      <c r="G12" s="47">
        <v>0</v>
      </c>
      <c r="H12" s="9">
        <v>177487</v>
      </c>
      <c r="I12" s="9">
        <v>0</v>
      </c>
      <c r="J12" s="9">
        <v>5523029</v>
      </c>
      <c r="K12" s="9">
        <v>0</v>
      </c>
      <c r="L12" s="9"/>
      <c r="M12" s="47">
        <v>53295</v>
      </c>
    </row>
    <row r="13" spans="1:13" s="3" customFormat="1" ht="3.95" hidden="1" customHeight="1">
      <c r="A13" s="29"/>
      <c r="B13" s="31"/>
      <c r="C13" s="9"/>
      <c r="D13" s="9"/>
      <c r="E13" s="9"/>
      <c r="F13" s="9"/>
      <c r="G13" s="47"/>
      <c r="H13" s="9"/>
      <c r="I13" s="9"/>
      <c r="J13" s="9"/>
      <c r="K13" s="9"/>
      <c r="L13" s="9"/>
      <c r="M13" s="47"/>
    </row>
    <row r="14" spans="1:13" s="3" customFormat="1" ht="15" hidden="1" customHeight="1">
      <c r="A14" s="32" t="s">
        <v>43</v>
      </c>
      <c r="B14" s="30" t="s">
        <v>41</v>
      </c>
      <c r="C14" s="9">
        <f>SUM(D14:M14)</f>
        <v>10798708</v>
      </c>
      <c r="D14" s="9">
        <v>3857260</v>
      </c>
      <c r="E14" s="9">
        <v>163899</v>
      </c>
      <c r="F14" s="9">
        <v>133133</v>
      </c>
      <c r="G14" s="47">
        <v>4080</v>
      </c>
      <c r="H14" s="9">
        <v>272479</v>
      </c>
      <c r="I14" s="9">
        <v>11859</v>
      </c>
      <c r="J14" s="9">
        <v>6307232</v>
      </c>
      <c r="K14" s="9">
        <v>984</v>
      </c>
      <c r="L14" s="9"/>
      <c r="M14" s="47">
        <v>47782</v>
      </c>
    </row>
    <row r="15" spans="1:13" s="3" customFormat="1" ht="15" hidden="1" customHeight="1">
      <c r="A15" s="32" t="s">
        <v>44</v>
      </c>
      <c r="B15" s="31" t="s">
        <v>42</v>
      </c>
      <c r="C15" s="9">
        <f>SUM(D15:M15)</f>
        <v>11272340</v>
      </c>
      <c r="D15" s="9">
        <v>4195609</v>
      </c>
      <c r="E15" s="9">
        <v>187899</v>
      </c>
      <c r="F15" s="9">
        <v>133540</v>
      </c>
      <c r="G15" s="47">
        <v>4080</v>
      </c>
      <c r="H15" s="9">
        <v>172479</v>
      </c>
      <c r="I15" s="9">
        <v>13859</v>
      </c>
      <c r="J15" s="9">
        <v>6516581</v>
      </c>
      <c r="K15" s="9">
        <v>984</v>
      </c>
      <c r="L15" s="9"/>
      <c r="M15" s="47">
        <v>47309</v>
      </c>
    </row>
    <row r="16" spans="1:13" s="3" customFormat="1" ht="3.95" hidden="1" customHeight="1">
      <c r="A16" s="29"/>
      <c r="B16" s="31"/>
      <c r="C16" s="9"/>
      <c r="D16" s="9"/>
      <c r="E16" s="9"/>
      <c r="F16" s="9"/>
      <c r="G16" s="47"/>
      <c r="H16" s="9"/>
      <c r="I16" s="9"/>
      <c r="J16" s="9"/>
      <c r="K16" s="9"/>
      <c r="L16" s="9"/>
      <c r="M16" s="47"/>
    </row>
    <row r="17" spans="1:13" s="3" customFormat="1" ht="15" hidden="1" customHeight="1">
      <c r="A17" s="32" t="s">
        <v>45</v>
      </c>
      <c r="B17" s="30" t="s">
        <v>41</v>
      </c>
      <c r="C17" s="9">
        <f>SUM(D17:M17)</f>
        <v>9677611</v>
      </c>
      <c r="D17" s="9">
        <v>4364656</v>
      </c>
      <c r="E17" s="9">
        <v>182308</v>
      </c>
      <c r="F17" s="9">
        <v>143643</v>
      </c>
      <c r="G17" s="47">
        <v>0</v>
      </c>
      <c r="H17" s="9">
        <v>262529</v>
      </c>
      <c r="I17" s="9">
        <v>0</v>
      </c>
      <c r="J17" s="9">
        <v>4670090</v>
      </c>
      <c r="K17" s="9">
        <v>164</v>
      </c>
      <c r="L17" s="9"/>
      <c r="M17" s="47">
        <v>54221</v>
      </c>
    </row>
    <row r="18" spans="1:13" s="3" customFormat="1" ht="15" hidden="1" customHeight="1">
      <c r="A18" s="32" t="s">
        <v>46</v>
      </c>
      <c r="B18" s="31" t="s">
        <v>42</v>
      </c>
      <c r="C18" s="9">
        <f>SUM(D18:M18)</f>
        <v>12480724</v>
      </c>
      <c r="D18" s="9">
        <v>4783478</v>
      </c>
      <c r="E18" s="9">
        <v>99768</v>
      </c>
      <c r="F18" s="9">
        <v>143643</v>
      </c>
      <c r="G18" s="47">
        <v>0</v>
      </c>
      <c r="H18" s="9">
        <v>162529</v>
      </c>
      <c r="I18" s="9">
        <v>0</v>
      </c>
      <c r="J18" s="9">
        <v>7238557</v>
      </c>
      <c r="K18" s="9">
        <v>164</v>
      </c>
      <c r="L18" s="9"/>
      <c r="M18" s="47">
        <v>52585</v>
      </c>
    </row>
    <row r="19" spans="1:13" s="3" customFormat="1" ht="3.95" hidden="1" customHeight="1">
      <c r="A19" s="29"/>
      <c r="B19" s="31"/>
      <c r="C19" s="9"/>
      <c r="D19" s="9"/>
      <c r="E19" s="9"/>
      <c r="F19" s="9"/>
      <c r="G19" s="47"/>
      <c r="H19" s="9"/>
      <c r="I19" s="9"/>
      <c r="J19" s="9"/>
      <c r="K19" s="9"/>
      <c r="L19" s="9"/>
      <c r="M19" s="47"/>
    </row>
    <row r="20" spans="1:13" s="3" customFormat="1" ht="15" hidden="1" customHeight="1">
      <c r="A20" s="32" t="s">
        <v>47</v>
      </c>
      <c r="B20" s="30" t="s">
        <v>41</v>
      </c>
      <c r="C20" s="9">
        <f>SUM(D20:M20)</f>
        <v>13300361</v>
      </c>
      <c r="D20" s="9">
        <v>8106356</v>
      </c>
      <c r="E20" s="9">
        <v>50427</v>
      </c>
      <c r="F20" s="9">
        <v>270551</v>
      </c>
      <c r="G20" s="47">
        <v>0</v>
      </c>
      <c r="H20" s="9">
        <v>186345</v>
      </c>
      <c r="I20" s="9">
        <v>1503</v>
      </c>
      <c r="J20" s="9">
        <v>4617621</v>
      </c>
      <c r="K20" s="9">
        <v>210</v>
      </c>
      <c r="L20" s="9"/>
      <c r="M20" s="47">
        <v>67348</v>
      </c>
    </row>
    <row r="21" spans="1:13" s="3" customFormat="1" ht="15" hidden="1" customHeight="1">
      <c r="A21" s="32" t="s">
        <v>48</v>
      </c>
      <c r="B21" s="31" t="s">
        <v>42</v>
      </c>
      <c r="C21" s="9">
        <f>SUM(D21:M21)</f>
        <v>14596066</v>
      </c>
      <c r="D21" s="9">
        <v>9646565</v>
      </c>
      <c r="E21" s="9">
        <v>188785</v>
      </c>
      <c r="F21" s="9">
        <v>268104</v>
      </c>
      <c r="G21" s="47">
        <v>0</v>
      </c>
      <c r="H21" s="9">
        <v>186438</v>
      </c>
      <c r="I21" s="9">
        <v>1503</v>
      </c>
      <c r="J21" s="9">
        <v>4200975</v>
      </c>
      <c r="K21" s="9">
        <v>210</v>
      </c>
      <c r="L21" s="9"/>
      <c r="M21" s="47">
        <v>103486</v>
      </c>
    </row>
    <row r="22" spans="1:13" s="3" customFormat="1" ht="3.95" hidden="1" customHeight="1">
      <c r="A22" s="29"/>
      <c r="B22" s="31"/>
      <c r="C22" s="9"/>
      <c r="D22" s="9"/>
      <c r="E22" s="9"/>
      <c r="F22" s="9"/>
      <c r="G22" s="47"/>
      <c r="H22" s="9"/>
      <c r="I22" s="9"/>
      <c r="J22" s="9"/>
      <c r="K22" s="9"/>
      <c r="L22" s="9"/>
      <c r="M22" s="47"/>
    </row>
    <row r="23" spans="1:13" s="3" customFormat="1" ht="15" hidden="1" customHeight="1">
      <c r="A23" s="32" t="s">
        <v>5</v>
      </c>
      <c r="B23" s="30" t="s">
        <v>41</v>
      </c>
      <c r="C23" s="9">
        <f>SUM(D23:M23)</f>
        <v>11545540</v>
      </c>
      <c r="D23" s="9">
        <v>5323227</v>
      </c>
      <c r="E23" s="9">
        <v>141193</v>
      </c>
      <c r="F23" s="9">
        <v>227069</v>
      </c>
      <c r="G23" s="47">
        <v>18009</v>
      </c>
      <c r="H23" s="9">
        <v>1332084</v>
      </c>
      <c r="I23" s="9">
        <v>4007</v>
      </c>
      <c r="J23" s="9">
        <v>4447510</v>
      </c>
      <c r="K23" s="9">
        <v>0</v>
      </c>
      <c r="L23" s="9"/>
      <c r="M23" s="47">
        <v>52441</v>
      </c>
    </row>
    <row r="24" spans="1:13" s="3" customFormat="1" ht="15" hidden="1" customHeight="1">
      <c r="A24" s="32" t="s">
        <v>49</v>
      </c>
      <c r="B24" s="31" t="s">
        <v>42</v>
      </c>
      <c r="C24" s="9">
        <f>SUM(D24:M24)</f>
        <v>14211262</v>
      </c>
      <c r="D24" s="9">
        <v>5323227</v>
      </c>
      <c r="E24" s="9">
        <v>142393</v>
      </c>
      <c r="F24" s="9">
        <v>227717</v>
      </c>
      <c r="G24" s="47">
        <v>18009</v>
      </c>
      <c r="H24" s="9">
        <v>1345135</v>
      </c>
      <c r="I24" s="9">
        <v>4007</v>
      </c>
      <c r="J24" s="9">
        <v>7061466</v>
      </c>
      <c r="K24" s="9">
        <v>2523</v>
      </c>
      <c r="L24" s="9"/>
      <c r="M24" s="47">
        <v>86785</v>
      </c>
    </row>
    <row r="25" spans="1:13" s="3" customFormat="1" ht="3.95" hidden="1" customHeight="1">
      <c r="A25" s="29"/>
      <c r="B25" s="31"/>
      <c r="C25" s="9"/>
      <c r="D25" s="9"/>
      <c r="E25" s="9"/>
      <c r="F25" s="9"/>
      <c r="G25" s="47"/>
      <c r="H25" s="9"/>
      <c r="I25" s="9"/>
      <c r="J25" s="9"/>
      <c r="K25" s="9"/>
      <c r="L25" s="9"/>
      <c r="M25" s="47"/>
    </row>
    <row r="26" spans="1:13" s="3" customFormat="1" ht="15" hidden="1" customHeight="1">
      <c r="A26" s="32" t="s">
        <v>6</v>
      </c>
      <c r="B26" s="30" t="s">
        <v>41</v>
      </c>
      <c r="C26" s="9">
        <f>SUM(D26:M26)</f>
        <v>12150962</v>
      </c>
      <c r="D26" s="9">
        <v>4215195</v>
      </c>
      <c r="E26" s="9">
        <v>184890</v>
      </c>
      <c r="F26" s="9">
        <v>223918</v>
      </c>
      <c r="G26" s="47">
        <v>0</v>
      </c>
      <c r="H26" s="9">
        <v>82269</v>
      </c>
      <c r="I26" s="9">
        <v>2173</v>
      </c>
      <c r="J26" s="9">
        <v>7390212</v>
      </c>
      <c r="K26" s="9">
        <v>0</v>
      </c>
      <c r="L26" s="9"/>
      <c r="M26" s="47">
        <v>52305</v>
      </c>
    </row>
    <row r="27" spans="1:13" s="3" customFormat="1" ht="15" hidden="1" customHeight="1">
      <c r="A27" s="32" t="s">
        <v>50</v>
      </c>
      <c r="B27" s="31" t="s">
        <v>42</v>
      </c>
      <c r="C27" s="9">
        <f>SUM(D27:M27)</f>
        <v>13659197</v>
      </c>
      <c r="D27" s="9">
        <v>4215195</v>
      </c>
      <c r="E27" s="9">
        <v>281659</v>
      </c>
      <c r="F27" s="9">
        <v>223918</v>
      </c>
      <c r="G27" s="47">
        <v>0</v>
      </c>
      <c r="H27" s="9">
        <v>82269</v>
      </c>
      <c r="I27" s="9">
        <v>2173</v>
      </c>
      <c r="J27" s="9">
        <v>8779888</v>
      </c>
      <c r="K27" s="9">
        <v>0</v>
      </c>
      <c r="L27" s="9"/>
      <c r="M27" s="47">
        <v>74095</v>
      </c>
    </row>
    <row r="28" spans="1:13" s="3" customFormat="1" ht="3.95" hidden="1" customHeight="1">
      <c r="A28" s="29"/>
      <c r="B28" s="31"/>
      <c r="C28" s="9"/>
      <c r="D28" s="9"/>
      <c r="E28" s="9"/>
      <c r="F28" s="9"/>
      <c r="G28" s="47"/>
      <c r="H28" s="9"/>
      <c r="I28" s="9"/>
      <c r="J28" s="9"/>
      <c r="K28" s="9"/>
      <c r="L28" s="9"/>
      <c r="M28" s="47"/>
    </row>
    <row r="29" spans="1:13" s="3" customFormat="1" ht="15" hidden="1" customHeight="1">
      <c r="A29" s="32" t="s">
        <v>51</v>
      </c>
      <c r="B29" s="30" t="s">
        <v>41</v>
      </c>
      <c r="C29" s="9">
        <f>SUM(D29:M29)</f>
        <v>10699675</v>
      </c>
      <c r="D29" s="9">
        <v>3956596</v>
      </c>
      <c r="E29" s="9">
        <v>231590</v>
      </c>
      <c r="F29" s="9">
        <v>205343</v>
      </c>
      <c r="G29" s="47">
        <v>0</v>
      </c>
      <c r="H29" s="9">
        <v>81503</v>
      </c>
      <c r="I29" s="9">
        <v>4516</v>
      </c>
      <c r="J29" s="9">
        <v>6057301</v>
      </c>
      <c r="K29" s="9">
        <v>0</v>
      </c>
      <c r="L29" s="23" t="s">
        <v>32</v>
      </c>
      <c r="M29" s="47">
        <v>162826</v>
      </c>
    </row>
    <row r="30" spans="1:13" s="3" customFormat="1" ht="15" hidden="1" customHeight="1">
      <c r="A30" s="32" t="s">
        <v>7</v>
      </c>
      <c r="B30" s="31" t="s">
        <v>42</v>
      </c>
      <c r="C30" s="12">
        <f>SUM(D30:M30)</f>
        <v>12489670</v>
      </c>
      <c r="D30" s="9">
        <v>3872953</v>
      </c>
      <c r="E30" s="9">
        <v>206740</v>
      </c>
      <c r="F30" s="9">
        <v>226703</v>
      </c>
      <c r="G30" s="47">
        <v>399</v>
      </c>
      <c r="H30" s="9">
        <v>61960</v>
      </c>
      <c r="I30" s="9">
        <v>5384</v>
      </c>
      <c r="J30" s="9">
        <v>7814187</v>
      </c>
      <c r="K30" s="9">
        <v>563</v>
      </c>
      <c r="L30" s="23" t="s">
        <v>32</v>
      </c>
      <c r="M30" s="47">
        <v>300781</v>
      </c>
    </row>
    <row r="31" spans="1:13" s="3" customFormat="1" ht="5.25" hidden="1" customHeight="1">
      <c r="A31" s="33"/>
      <c r="B31" s="31"/>
      <c r="C31" s="9"/>
      <c r="D31" s="9"/>
      <c r="E31" s="9"/>
      <c r="F31" s="9"/>
      <c r="G31" s="47"/>
      <c r="H31" s="9"/>
      <c r="I31" s="9"/>
      <c r="J31" s="9"/>
      <c r="K31" s="9"/>
      <c r="L31" s="9"/>
      <c r="M31" s="47"/>
    </row>
    <row r="32" spans="1:13" s="3" customFormat="1" ht="15" hidden="1" customHeight="1">
      <c r="A32" s="32" t="s">
        <v>52</v>
      </c>
      <c r="B32" s="30" t="s">
        <v>41</v>
      </c>
      <c r="C32" s="9">
        <f>SUM(D32:M32)</f>
        <v>12102688</v>
      </c>
      <c r="D32" s="9">
        <v>3744204</v>
      </c>
      <c r="E32" s="9">
        <v>281088</v>
      </c>
      <c r="F32" s="9">
        <v>223464</v>
      </c>
      <c r="G32" s="47">
        <v>0</v>
      </c>
      <c r="H32" s="9">
        <v>61739</v>
      </c>
      <c r="I32" s="9">
        <v>7572</v>
      </c>
      <c r="J32" s="9">
        <v>7539118</v>
      </c>
      <c r="K32" s="9">
        <v>0</v>
      </c>
      <c r="L32" s="23" t="s">
        <v>32</v>
      </c>
      <c r="M32" s="47">
        <v>245503</v>
      </c>
    </row>
    <row r="33" spans="1:13" s="3" customFormat="1" ht="15" hidden="1" customHeight="1">
      <c r="A33" s="32" t="s">
        <v>53</v>
      </c>
      <c r="B33" s="31" t="s">
        <v>42</v>
      </c>
      <c r="C33" s="9">
        <f>SUM(D33:M33)</f>
        <v>13319014</v>
      </c>
      <c r="D33" s="9">
        <v>3921994</v>
      </c>
      <c r="E33" s="9">
        <v>316088</v>
      </c>
      <c r="F33" s="9">
        <v>276631</v>
      </c>
      <c r="G33" s="47">
        <v>992</v>
      </c>
      <c r="H33" s="9">
        <v>58638</v>
      </c>
      <c r="I33" s="9">
        <v>7572</v>
      </c>
      <c r="J33" s="9">
        <v>8388405</v>
      </c>
      <c r="K33" s="9">
        <v>1479</v>
      </c>
      <c r="L33" s="23" t="s">
        <v>32</v>
      </c>
      <c r="M33" s="47">
        <v>347215</v>
      </c>
    </row>
    <row r="34" spans="1:13" s="3" customFormat="1" ht="5.25" hidden="1" customHeight="1">
      <c r="A34" s="32"/>
      <c r="B34" s="31"/>
      <c r="C34" s="9"/>
      <c r="D34" s="9"/>
      <c r="E34" s="9"/>
      <c r="F34" s="9"/>
      <c r="G34" s="47"/>
      <c r="H34" s="9"/>
      <c r="I34" s="9"/>
      <c r="J34" s="9"/>
      <c r="K34" s="9"/>
      <c r="L34" s="9"/>
      <c r="M34" s="47"/>
    </row>
    <row r="35" spans="1:13" s="3" customFormat="1" ht="15" hidden="1" customHeight="1">
      <c r="A35" s="32" t="s">
        <v>54</v>
      </c>
      <c r="B35" s="30" t="s">
        <v>41</v>
      </c>
      <c r="C35" s="25">
        <f t="shared" ref="C35:C45" si="0">SUM(D35:M35)</f>
        <v>13379220</v>
      </c>
      <c r="D35" s="25">
        <v>3946424</v>
      </c>
      <c r="E35" s="25">
        <v>283613</v>
      </c>
      <c r="F35" s="25">
        <v>267109</v>
      </c>
      <c r="G35" s="52" t="s">
        <v>39</v>
      </c>
      <c r="H35" s="25">
        <v>54375</v>
      </c>
      <c r="I35" s="25">
        <v>5490</v>
      </c>
      <c r="J35" s="25">
        <v>8491936</v>
      </c>
      <c r="K35" s="24" t="s">
        <v>39</v>
      </c>
      <c r="L35" s="24" t="s">
        <v>32</v>
      </c>
      <c r="M35" s="48">
        <v>330273</v>
      </c>
    </row>
    <row r="36" spans="1:13" s="3" customFormat="1" ht="15" hidden="1" customHeight="1">
      <c r="A36" s="32" t="s">
        <v>55</v>
      </c>
      <c r="B36" s="31" t="s">
        <v>42</v>
      </c>
      <c r="C36" s="25">
        <f t="shared" si="0"/>
        <v>13407567</v>
      </c>
      <c r="D36" s="25">
        <v>4167923</v>
      </c>
      <c r="E36" s="25">
        <v>292004</v>
      </c>
      <c r="F36" s="25">
        <v>267179</v>
      </c>
      <c r="G36" s="48">
        <v>6846</v>
      </c>
      <c r="H36" s="25">
        <v>54375</v>
      </c>
      <c r="I36" s="25">
        <v>5490</v>
      </c>
      <c r="J36" s="25">
        <v>8155408</v>
      </c>
      <c r="K36" s="25">
        <v>47057</v>
      </c>
      <c r="L36" s="24" t="s">
        <v>32</v>
      </c>
      <c r="M36" s="48">
        <v>411285</v>
      </c>
    </row>
    <row r="37" spans="1:13" s="3" customFormat="1" ht="15" hidden="1" customHeight="1">
      <c r="A37" s="32" t="s">
        <v>56</v>
      </c>
      <c r="B37" s="31" t="s">
        <v>41</v>
      </c>
      <c r="C37" s="25">
        <f t="shared" si="0"/>
        <v>12949960</v>
      </c>
      <c r="D37" s="25">
        <v>4101855</v>
      </c>
      <c r="E37" s="25">
        <v>277191</v>
      </c>
      <c r="F37" s="25">
        <v>271227</v>
      </c>
      <c r="G37" s="48">
        <v>4549</v>
      </c>
      <c r="H37" s="25">
        <v>92043</v>
      </c>
      <c r="I37" s="25">
        <v>5395</v>
      </c>
      <c r="J37" s="25">
        <v>7866503</v>
      </c>
      <c r="K37" s="25">
        <v>25416</v>
      </c>
      <c r="L37" s="24" t="s">
        <v>32</v>
      </c>
      <c r="M37" s="48">
        <v>305781</v>
      </c>
    </row>
    <row r="38" spans="1:13" s="3" customFormat="1" ht="15" hidden="1" customHeight="1">
      <c r="A38" s="32" t="s">
        <v>57</v>
      </c>
      <c r="B38" s="31" t="s">
        <v>42</v>
      </c>
      <c r="C38" s="25">
        <f t="shared" si="0"/>
        <v>14021547</v>
      </c>
      <c r="D38" s="25">
        <v>4282492</v>
      </c>
      <c r="E38" s="25">
        <v>278400</v>
      </c>
      <c r="F38" s="25">
        <v>274962</v>
      </c>
      <c r="G38" s="48">
        <v>4549</v>
      </c>
      <c r="H38" s="25">
        <v>92048</v>
      </c>
      <c r="I38" s="25">
        <v>7190</v>
      </c>
      <c r="J38" s="25">
        <v>8661008</v>
      </c>
      <c r="K38" s="25">
        <v>31616</v>
      </c>
      <c r="L38" s="24" t="s">
        <v>32</v>
      </c>
      <c r="M38" s="48">
        <v>389282</v>
      </c>
    </row>
    <row r="39" spans="1:13" s="3" customFormat="1" ht="15" hidden="1" customHeight="1">
      <c r="A39" s="32" t="s">
        <v>58</v>
      </c>
      <c r="B39" s="30" t="s">
        <v>41</v>
      </c>
      <c r="C39" s="25">
        <f t="shared" si="0"/>
        <v>15363568</v>
      </c>
      <c r="D39" s="25">
        <v>4392951</v>
      </c>
      <c r="E39" s="25">
        <v>310530</v>
      </c>
      <c r="F39" s="25">
        <v>275659</v>
      </c>
      <c r="G39" s="48">
        <v>4549</v>
      </c>
      <c r="H39" s="25">
        <v>340955</v>
      </c>
      <c r="I39" s="25">
        <v>976</v>
      </c>
      <c r="J39" s="25">
        <v>9729703</v>
      </c>
      <c r="K39" s="25">
        <v>22214</v>
      </c>
      <c r="L39" s="24" t="s">
        <v>39</v>
      </c>
      <c r="M39" s="48">
        <v>286031</v>
      </c>
    </row>
    <row r="40" spans="1:13" s="3" customFormat="1" ht="15" hidden="1" customHeight="1">
      <c r="A40" s="32" t="s">
        <v>59</v>
      </c>
      <c r="B40" s="31" t="s">
        <v>42</v>
      </c>
      <c r="C40" s="25">
        <f t="shared" si="0"/>
        <v>14820415</v>
      </c>
      <c r="D40" s="25">
        <v>4633951</v>
      </c>
      <c r="E40" s="25">
        <v>316595</v>
      </c>
      <c r="F40" s="25">
        <v>283685</v>
      </c>
      <c r="G40" s="48">
        <v>4549</v>
      </c>
      <c r="H40" s="25">
        <v>384356</v>
      </c>
      <c r="I40" s="25">
        <v>956</v>
      </c>
      <c r="J40" s="25">
        <v>8876444</v>
      </c>
      <c r="K40" s="25">
        <v>23842</v>
      </c>
      <c r="L40" s="24" t="s">
        <v>39</v>
      </c>
      <c r="M40" s="48">
        <v>296037</v>
      </c>
    </row>
    <row r="41" spans="1:13" s="3" customFormat="1" ht="15" hidden="1" customHeight="1">
      <c r="A41" s="32" t="s">
        <v>10</v>
      </c>
      <c r="B41" s="31" t="s">
        <v>41</v>
      </c>
      <c r="C41" s="25">
        <f t="shared" si="0"/>
        <v>13436843</v>
      </c>
      <c r="D41" s="25">
        <v>4800241</v>
      </c>
      <c r="E41" s="25">
        <v>303706</v>
      </c>
      <c r="F41" s="25">
        <v>180091</v>
      </c>
      <c r="G41" s="48">
        <v>4549</v>
      </c>
      <c r="H41" s="25">
        <v>108262</v>
      </c>
      <c r="I41" s="25">
        <v>24140</v>
      </c>
      <c r="J41" s="25">
        <v>7966982</v>
      </c>
      <c r="K41" s="24" t="s">
        <v>39</v>
      </c>
      <c r="L41" s="24" t="s">
        <v>39</v>
      </c>
      <c r="M41" s="48">
        <v>48872</v>
      </c>
    </row>
    <row r="42" spans="1:13" s="3" customFormat="1" ht="15" hidden="1" customHeight="1">
      <c r="A42" s="32" t="s">
        <v>11</v>
      </c>
      <c r="B42" s="31" t="s">
        <v>42</v>
      </c>
      <c r="C42" s="25">
        <f t="shared" si="0"/>
        <v>14817053</v>
      </c>
      <c r="D42" s="25">
        <v>5017091</v>
      </c>
      <c r="E42" s="25">
        <v>308806</v>
      </c>
      <c r="F42" s="25">
        <v>183627</v>
      </c>
      <c r="G42" s="52" t="s">
        <v>39</v>
      </c>
      <c r="H42" s="25">
        <v>108416</v>
      </c>
      <c r="I42" s="25">
        <v>25599</v>
      </c>
      <c r="J42" s="25">
        <v>9036939</v>
      </c>
      <c r="K42" s="25">
        <v>1488</v>
      </c>
      <c r="L42" s="25">
        <v>70000</v>
      </c>
      <c r="M42" s="48">
        <v>65087</v>
      </c>
    </row>
    <row r="43" spans="1:13" s="3" customFormat="1" ht="15" hidden="1" customHeight="1">
      <c r="A43" s="32" t="s">
        <v>60</v>
      </c>
      <c r="B43" s="30" t="s">
        <v>41</v>
      </c>
      <c r="C43" s="25">
        <f t="shared" si="0"/>
        <v>14942689</v>
      </c>
      <c r="D43" s="25">
        <v>4868915</v>
      </c>
      <c r="E43" s="25">
        <v>302666</v>
      </c>
      <c r="F43" s="25">
        <v>145114</v>
      </c>
      <c r="G43" s="52" t="s">
        <v>39</v>
      </c>
      <c r="H43" s="25">
        <v>102744</v>
      </c>
      <c r="I43" s="25">
        <v>102874</v>
      </c>
      <c r="J43" s="25">
        <v>9298651</v>
      </c>
      <c r="K43" s="24" t="s">
        <v>39</v>
      </c>
      <c r="L43" s="25">
        <v>65000</v>
      </c>
      <c r="M43" s="48">
        <v>56725</v>
      </c>
    </row>
    <row r="44" spans="1:13" s="3" customFormat="1" ht="15" hidden="1" customHeight="1">
      <c r="A44" s="32" t="s">
        <v>61</v>
      </c>
      <c r="B44" s="31" t="s">
        <v>42</v>
      </c>
      <c r="C44" s="25">
        <f t="shared" si="0"/>
        <v>16780415</v>
      </c>
      <c r="D44" s="25">
        <v>4874349</v>
      </c>
      <c r="E44" s="25">
        <v>307969</v>
      </c>
      <c r="F44" s="25">
        <v>146556</v>
      </c>
      <c r="G44" s="52" t="s">
        <v>39</v>
      </c>
      <c r="H44" s="25">
        <v>104250</v>
      </c>
      <c r="I44" s="25">
        <v>102853</v>
      </c>
      <c r="J44" s="25">
        <v>11056182</v>
      </c>
      <c r="K44" s="25">
        <v>8414</v>
      </c>
      <c r="L44" s="25">
        <v>101872</v>
      </c>
      <c r="M44" s="48">
        <v>77970</v>
      </c>
    </row>
    <row r="45" spans="1:13" s="3" customFormat="1" ht="15" hidden="1" customHeight="1">
      <c r="A45" s="32" t="s">
        <v>62</v>
      </c>
      <c r="B45" s="30" t="s">
        <v>41</v>
      </c>
      <c r="C45" s="25">
        <f t="shared" si="0"/>
        <v>15599378</v>
      </c>
      <c r="D45" s="25">
        <v>4259175</v>
      </c>
      <c r="E45" s="25">
        <v>307414</v>
      </c>
      <c r="F45" s="25">
        <v>139042</v>
      </c>
      <c r="G45" s="52" t="s">
        <v>39</v>
      </c>
      <c r="H45" s="25">
        <v>118279</v>
      </c>
      <c r="I45" s="25">
        <v>96142</v>
      </c>
      <c r="J45" s="25">
        <v>10472998</v>
      </c>
      <c r="K45" s="25">
        <v>2000</v>
      </c>
      <c r="L45" s="25">
        <v>145000</v>
      </c>
      <c r="M45" s="48">
        <v>59328</v>
      </c>
    </row>
    <row r="46" spans="1:13" s="3" customFormat="1" ht="15" customHeight="1">
      <c r="A46" s="32" t="s">
        <v>63</v>
      </c>
      <c r="B46" s="30" t="s">
        <v>64</v>
      </c>
      <c r="C46" s="25">
        <v>17009319</v>
      </c>
      <c r="D46" s="25">
        <v>4505134</v>
      </c>
      <c r="E46" s="25">
        <v>259754</v>
      </c>
      <c r="F46" s="25">
        <v>133416</v>
      </c>
      <c r="G46" s="24" t="s">
        <v>39</v>
      </c>
      <c r="H46" s="25">
        <v>99630</v>
      </c>
      <c r="I46" s="25">
        <v>73804</v>
      </c>
      <c r="J46" s="25">
        <v>11745390</v>
      </c>
      <c r="K46" s="25">
        <v>2080</v>
      </c>
      <c r="L46" s="25">
        <v>142000</v>
      </c>
      <c r="M46" s="25">
        <v>48111</v>
      </c>
    </row>
    <row r="47" spans="1:13" s="3" customFormat="1" ht="15" customHeight="1">
      <c r="A47" s="32" t="s">
        <v>12</v>
      </c>
      <c r="B47" s="31" t="s">
        <v>13</v>
      </c>
      <c r="C47" s="25">
        <v>17813362</v>
      </c>
      <c r="D47" s="25">
        <v>4531571</v>
      </c>
      <c r="E47" s="25">
        <v>260937</v>
      </c>
      <c r="F47" s="25">
        <v>161346</v>
      </c>
      <c r="G47" s="24" t="s">
        <v>39</v>
      </c>
      <c r="H47" s="25">
        <v>107831</v>
      </c>
      <c r="I47" s="25">
        <v>73804</v>
      </c>
      <c r="J47" s="25">
        <v>12466814</v>
      </c>
      <c r="K47" s="25">
        <v>7520</v>
      </c>
      <c r="L47" s="25">
        <v>142000</v>
      </c>
      <c r="M47" s="25">
        <v>61539</v>
      </c>
    </row>
    <row r="48" spans="1:13" s="3" customFormat="1" ht="15" customHeight="1">
      <c r="A48" s="32" t="s">
        <v>14</v>
      </c>
      <c r="B48" s="30" t="s">
        <v>41</v>
      </c>
      <c r="C48" s="25">
        <f>SUM(D48:M48)</f>
        <v>17373263</v>
      </c>
      <c r="D48" s="25">
        <v>4800444</v>
      </c>
      <c r="E48" s="25">
        <v>264068</v>
      </c>
      <c r="F48" s="25">
        <v>185898</v>
      </c>
      <c r="G48" s="24" t="s">
        <v>39</v>
      </c>
      <c r="H48" s="25">
        <v>1550128</v>
      </c>
      <c r="I48" s="25">
        <v>120889</v>
      </c>
      <c r="J48" s="25">
        <v>10279099</v>
      </c>
      <c r="K48" s="24" t="s">
        <v>39</v>
      </c>
      <c r="L48" s="25">
        <v>104000</v>
      </c>
      <c r="M48" s="25">
        <v>68737</v>
      </c>
    </row>
    <row r="49" spans="1:13" s="3" customFormat="1" ht="15" customHeight="1">
      <c r="A49" s="32" t="s">
        <v>65</v>
      </c>
      <c r="B49" s="31" t="s">
        <v>42</v>
      </c>
      <c r="C49" s="25">
        <f>SUM(D49:M49)</f>
        <v>17703754</v>
      </c>
      <c r="D49" s="25">
        <v>5285627</v>
      </c>
      <c r="E49" s="25">
        <v>267284</v>
      </c>
      <c r="F49" s="25">
        <v>150581</v>
      </c>
      <c r="G49" s="24" t="s">
        <v>39</v>
      </c>
      <c r="H49" s="25">
        <v>1445208</v>
      </c>
      <c r="I49" s="25">
        <v>120989</v>
      </c>
      <c r="J49" s="25">
        <v>10225996</v>
      </c>
      <c r="K49" s="25">
        <v>1483</v>
      </c>
      <c r="L49" s="25">
        <v>130000</v>
      </c>
      <c r="M49" s="25">
        <v>76586</v>
      </c>
    </row>
    <row r="50" spans="1:13" s="3" customFormat="1" ht="15" customHeight="1">
      <c r="A50" s="32" t="s">
        <v>66</v>
      </c>
      <c r="B50" s="30" t="s">
        <v>41</v>
      </c>
      <c r="C50" s="25">
        <v>17341823</v>
      </c>
      <c r="D50" s="25">
        <v>5110916</v>
      </c>
      <c r="E50" s="25">
        <v>262502</v>
      </c>
      <c r="F50" s="25">
        <v>142744</v>
      </c>
      <c r="G50" s="24" t="s">
        <v>39</v>
      </c>
      <c r="H50" s="25">
        <v>114177</v>
      </c>
      <c r="I50" s="25">
        <v>61267</v>
      </c>
      <c r="J50" s="25">
        <v>11409709</v>
      </c>
      <c r="K50" s="24" t="s">
        <v>39</v>
      </c>
      <c r="L50" s="25">
        <v>175000</v>
      </c>
      <c r="M50" s="25">
        <v>65508</v>
      </c>
    </row>
    <row r="51" spans="1:13" s="3" customFormat="1" ht="15" customHeight="1">
      <c r="A51" s="32" t="s">
        <v>67</v>
      </c>
      <c r="B51" s="31" t="s">
        <v>42</v>
      </c>
      <c r="C51" s="25">
        <v>18156448</v>
      </c>
      <c r="D51" s="25">
        <v>5167107</v>
      </c>
      <c r="E51" s="25">
        <v>273836</v>
      </c>
      <c r="F51" s="25">
        <v>133699</v>
      </c>
      <c r="G51" s="24" t="s">
        <v>39</v>
      </c>
      <c r="H51" s="25">
        <v>173752</v>
      </c>
      <c r="I51" s="25">
        <v>61390</v>
      </c>
      <c r="J51" s="25">
        <v>12073891</v>
      </c>
      <c r="K51" s="25">
        <v>1583</v>
      </c>
      <c r="L51" s="25">
        <v>175000</v>
      </c>
      <c r="M51" s="25">
        <v>96190</v>
      </c>
    </row>
    <row r="52" spans="1:13" s="3" customFormat="1" ht="15" customHeight="1">
      <c r="A52" s="32" t="s">
        <v>38</v>
      </c>
      <c r="B52" s="30" t="s">
        <v>41</v>
      </c>
      <c r="C52" s="25">
        <v>17007529</v>
      </c>
      <c r="D52" s="25">
        <v>5523024</v>
      </c>
      <c r="E52" s="25">
        <v>268200</v>
      </c>
      <c r="F52" s="25">
        <v>138742</v>
      </c>
      <c r="G52" s="24" t="s">
        <v>39</v>
      </c>
      <c r="H52" s="25">
        <v>146069</v>
      </c>
      <c r="I52" s="25">
        <v>27009</v>
      </c>
      <c r="J52" s="25">
        <v>10868762</v>
      </c>
      <c r="K52" s="24" t="s">
        <v>39</v>
      </c>
      <c r="L52" s="24" t="s">
        <v>39</v>
      </c>
      <c r="M52" s="25">
        <v>35723</v>
      </c>
    </row>
    <row r="53" spans="1:13" s="3" customFormat="1" ht="15" customHeight="1">
      <c r="A53" s="32" t="s">
        <v>68</v>
      </c>
      <c r="B53" s="31" t="s">
        <v>42</v>
      </c>
      <c r="C53" s="25">
        <v>17835583</v>
      </c>
      <c r="D53" s="25">
        <v>5523024</v>
      </c>
      <c r="E53" s="25">
        <v>280884</v>
      </c>
      <c r="F53" s="25">
        <v>158527</v>
      </c>
      <c r="G53" s="24" t="s">
        <v>39</v>
      </c>
      <c r="H53" s="25">
        <v>330654</v>
      </c>
      <c r="I53" s="25">
        <v>177445</v>
      </c>
      <c r="J53" s="25">
        <v>11210658</v>
      </c>
      <c r="K53" s="25">
        <v>2565</v>
      </c>
      <c r="L53" s="24" t="s">
        <v>39</v>
      </c>
      <c r="M53" s="25">
        <v>151826</v>
      </c>
    </row>
    <row r="54" spans="1:13" s="3" customFormat="1" ht="15" customHeight="1">
      <c r="A54" s="32" t="s">
        <v>103</v>
      </c>
      <c r="B54" s="30" t="s">
        <v>41</v>
      </c>
      <c r="C54" s="25">
        <f>SUM(D54:M54)</f>
        <v>17145683</v>
      </c>
      <c r="D54" s="25">
        <v>5867584</v>
      </c>
      <c r="E54" s="25">
        <v>255811</v>
      </c>
      <c r="F54" s="25">
        <v>172110</v>
      </c>
      <c r="G54" s="24" t="s">
        <v>39</v>
      </c>
      <c r="H54" s="25">
        <f>58916+10100</f>
        <v>69016</v>
      </c>
      <c r="I54" s="25">
        <v>66626</v>
      </c>
      <c r="J54" s="25">
        <v>10670773</v>
      </c>
      <c r="K54" s="24">
        <v>1450</v>
      </c>
      <c r="L54" s="24" t="s">
        <v>39</v>
      </c>
      <c r="M54" s="25">
        <v>42313</v>
      </c>
    </row>
    <row r="55" spans="1:13" s="3" customFormat="1" ht="15" customHeight="1">
      <c r="A55" s="32" t="s">
        <v>104</v>
      </c>
      <c r="B55" s="31" t="s">
        <v>42</v>
      </c>
      <c r="C55" s="25">
        <f>SUM(D55:M55)</f>
        <v>18302686</v>
      </c>
      <c r="D55" s="25">
        <v>5948709</v>
      </c>
      <c r="E55" s="25">
        <v>261989</v>
      </c>
      <c r="F55" s="25">
        <v>174185</v>
      </c>
      <c r="G55" s="24" t="s">
        <v>39</v>
      </c>
      <c r="H55" s="25">
        <f>62246+16842</f>
        <v>79088</v>
      </c>
      <c r="I55" s="25">
        <v>90626</v>
      </c>
      <c r="J55" s="25">
        <v>11548981</v>
      </c>
      <c r="K55" s="25">
        <v>3481</v>
      </c>
      <c r="L55" s="24" t="s">
        <v>39</v>
      </c>
      <c r="M55" s="25">
        <v>195627</v>
      </c>
    </row>
    <row r="56" spans="1:13" s="3" customFormat="1" ht="15" customHeight="1">
      <c r="A56" s="32" t="s">
        <v>106</v>
      </c>
      <c r="B56" s="30" t="s">
        <v>41</v>
      </c>
      <c r="C56" s="25">
        <f>SUM(D56:M56)</f>
        <v>17974566</v>
      </c>
      <c r="D56" s="25">
        <v>6493319</v>
      </c>
      <c r="E56" s="25">
        <v>259322</v>
      </c>
      <c r="F56" s="25">
        <v>152649</v>
      </c>
      <c r="G56" s="24" t="s">
        <v>39</v>
      </c>
      <c r="H56" s="25">
        <f>56197+3100</f>
        <v>59297</v>
      </c>
      <c r="I56" s="25">
        <v>91629</v>
      </c>
      <c r="J56" s="25">
        <v>10832020</v>
      </c>
      <c r="K56" s="24" t="s">
        <v>39</v>
      </c>
      <c r="L56" s="24" t="s">
        <v>39</v>
      </c>
      <c r="M56" s="25">
        <v>86330</v>
      </c>
    </row>
    <row r="57" spans="1:13" s="3" customFormat="1" ht="15" customHeight="1">
      <c r="A57" s="32" t="s">
        <v>107</v>
      </c>
      <c r="B57" s="31" t="s">
        <v>42</v>
      </c>
      <c r="C57" s="25">
        <f>SUM(D57:M57)</f>
        <v>17746193</v>
      </c>
      <c r="D57" s="25">
        <v>6356665</v>
      </c>
      <c r="E57" s="25">
        <v>268325</v>
      </c>
      <c r="F57" s="25">
        <v>147489</v>
      </c>
      <c r="G57" s="24" t="s">
        <v>39</v>
      </c>
      <c r="H57" s="25">
        <f>64629+43364</f>
        <v>107993</v>
      </c>
      <c r="I57" s="25">
        <v>91269</v>
      </c>
      <c r="J57" s="25">
        <v>10411989</v>
      </c>
      <c r="K57" s="25">
        <v>1244</v>
      </c>
      <c r="L57" s="24" t="s">
        <v>39</v>
      </c>
      <c r="M57" s="25">
        <v>361219</v>
      </c>
    </row>
    <row r="58" spans="1:13" s="3" customFormat="1" ht="15" customHeight="1">
      <c r="A58" s="32" t="s">
        <v>110</v>
      </c>
      <c r="B58" s="30" t="s">
        <v>41</v>
      </c>
      <c r="C58" s="25">
        <v>19139249</v>
      </c>
      <c r="D58" s="25">
        <f>7033599</f>
        <v>7033599</v>
      </c>
      <c r="E58" s="25">
        <f>254982</f>
        <v>254982</v>
      </c>
      <c r="F58" s="25">
        <f>135678</f>
        <v>135678</v>
      </c>
      <c r="G58" s="24" t="s">
        <v>39</v>
      </c>
      <c r="H58" s="25">
        <f>62069+10350</f>
        <v>72419</v>
      </c>
      <c r="I58" s="25">
        <f>3968</f>
        <v>3968</v>
      </c>
      <c r="J58" s="25">
        <f>10197571</f>
        <v>10197571</v>
      </c>
      <c r="K58" s="24" t="s">
        <v>39</v>
      </c>
      <c r="L58" s="24" t="s">
        <v>39</v>
      </c>
      <c r="M58" s="25">
        <f>1441032</f>
        <v>1441032</v>
      </c>
    </row>
    <row r="59" spans="1:13" s="3" customFormat="1" ht="15" customHeight="1">
      <c r="A59" s="32" t="s">
        <v>111</v>
      </c>
      <c r="B59" s="31" t="s">
        <v>42</v>
      </c>
      <c r="C59" s="25">
        <v>19736390</v>
      </c>
      <c r="D59" s="25">
        <f>7318102</f>
        <v>7318102</v>
      </c>
      <c r="E59" s="25">
        <f>227837</f>
        <v>227837</v>
      </c>
      <c r="F59" s="25">
        <f>136757</f>
        <v>136757</v>
      </c>
      <c r="G59" s="24" t="s">
        <v>39</v>
      </c>
      <c r="H59" s="25">
        <f>65289+17117</f>
        <v>82406</v>
      </c>
      <c r="I59" s="25">
        <f>8968</f>
        <v>8968</v>
      </c>
      <c r="J59" s="25">
        <f>10457247</f>
        <v>10457247</v>
      </c>
      <c r="K59" s="25">
        <f>1365</f>
        <v>1365</v>
      </c>
      <c r="L59" s="24" t="s">
        <v>39</v>
      </c>
      <c r="M59" s="25">
        <f>1503708</f>
        <v>1503708</v>
      </c>
    </row>
    <row r="60" spans="1:13" s="3" customFormat="1" ht="15" customHeight="1">
      <c r="A60" s="32" t="s">
        <v>112</v>
      </c>
      <c r="B60" s="30" t="s">
        <v>41</v>
      </c>
      <c r="C60" s="25">
        <v>20065607</v>
      </c>
      <c r="D60" s="25">
        <v>7170937</v>
      </c>
      <c r="E60" s="25">
        <v>226951</v>
      </c>
      <c r="F60" s="25">
        <v>136335</v>
      </c>
      <c r="G60" s="24" t="s">
        <v>39</v>
      </c>
      <c r="H60" s="25">
        <f>57212+13774</f>
        <v>70986</v>
      </c>
      <c r="I60" s="25">
        <v>23091</v>
      </c>
      <c r="J60" s="25">
        <v>11310831</v>
      </c>
      <c r="K60" s="24" t="s">
        <v>39</v>
      </c>
      <c r="L60" s="24" t="s">
        <v>39</v>
      </c>
      <c r="M60" s="25">
        <v>1126476</v>
      </c>
    </row>
    <row r="61" spans="1:13" s="3" customFormat="1" ht="15" customHeight="1">
      <c r="A61" s="32" t="s">
        <v>113</v>
      </c>
      <c r="B61" s="31" t="s">
        <v>42</v>
      </c>
      <c r="C61" s="25">
        <v>22889227</v>
      </c>
      <c r="D61" s="25">
        <v>8103300</v>
      </c>
      <c r="E61" s="25">
        <v>228676</v>
      </c>
      <c r="F61" s="44">
        <v>136800</v>
      </c>
      <c r="G61" s="24" t="s">
        <v>39</v>
      </c>
      <c r="H61" s="44">
        <f>60502+34760</f>
        <v>95262</v>
      </c>
      <c r="I61" s="25">
        <v>22083</v>
      </c>
      <c r="J61" s="25">
        <v>13112975</v>
      </c>
      <c r="K61" s="25">
        <v>1323</v>
      </c>
      <c r="L61" s="24" t="s">
        <v>39</v>
      </c>
      <c r="M61" s="25">
        <v>1188808</v>
      </c>
    </row>
    <row r="62" spans="1:13" s="3" customFormat="1" ht="15" customHeight="1">
      <c r="A62" s="32" t="s">
        <v>116</v>
      </c>
      <c r="B62" s="30" t="s">
        <v>41</v>
      </c>
      <c r="C62" s="25">
        <v>22127809</v>
      </c>
      <c r="D62" s="25">
        <v>7328239</v>
      </c>
      <c r="E62" s="25">
        <v>224512</v>
      </c>
      <c r="F62" s="25">
        <v>141476</v>
      </c>
      <c r="G62" s="24" t="s">
        <v>39</v>
      </c>
      <c r="H62" s="25">
        <f>59317+10200</f>
        <v>69517</v>
      </c>
      <c r="I62" s="25">
        <v>4890</v>
      </c>
      <c r="J62" s="25">
        <v>13645710</v>
      </c>
      <c r="K62" s="24" t="s">
        <v>39</v>
      </c>
      <c r="L62" s="24" t="s">
        <v>39</v>
      </c>
      <c r="M62" s="25">
        <v>713465</v>
      </c>
    </row>
    <row r="63" spans="1:13" s="3" customFormat="1" ht="15" customHeight="1">
      <c r="A63" s="32" t="s">
        <v>115</v>
      </c>
      <c r="B63" s="31" t="s">
        <v>42</v>
      </c>
      <c r="C63" s="25">
        <v>23220261</v>
      </c>
      <c r="D63" s="25">
        <v>7522872</v>
      </c>
      <c r="E63" s="25">
        <v>226788</v>
      </c>
      <c r="F63" s="44">
        <v>140424</v>
      </c>
      <c r="G63" s="24" t="s">
        <v>39</v>
      </c>
      <c r="H63" s="44">
        <f>69280+10200</f>
        <v>79480</v>
      </c>
      <c r="I63" s="25">
        <v>4844</v>
      </c>
      <c r="J63" s="25">
        <v>14435963</v>
      </c>
      <c r="K63" s="25">
        <v>3235</v>
      </c>
      <c r="L63" s="24" t="s">
        <v>39</v>
      </c>
      <c r="M63" s="25">
        <v>806655</v>
      </c>
    </row>
    <row r="64" spans="1:13" s="3" customFormat="1" ht="15" customHeight="1">
      <c r="A64" s="32" t="s">
        <v>122</v>
      </c>
      <c r="B64" s="30" t="s">
        <v>41</v>
      </c>
      <c r="C64" s="25">
        <v>22005700</v>
      </c>
      <c r="D64" s="25">
        <v>7466969</v>
      </c>
      <c r="E64" s="25">
        <v>224272</v>
      </c>
      <c r="F64" s="25">
        <v>152313</v>
      </c>
      <c r="G64" s="24" t="s">
        <v>39</v>
      </c>
      <c r="H64" s="25">
        <v>69131</v>
      </c>
      <c r="I64" s="25">
        <v>7880</v>
      </c>
      <c r="J64" s="25">
        <v>13671109</v>
      </c>
      <c r="K64" s="24" t="s">
        <v>39</v>
      </c>
      <c r="L64" s="24" t="s">
        <v>39</v>
      </c>
      <c r="M64" s="25">
        <v>414026</v>
      </c>
    </row>
    <row r="65" spans="1:13" s="3" customFormat="1" ht="15" customHeight="1">
      <c r="A65" s="32" t="s">
        <v>121</v>
      </c>
      <c r="B65" s="31" t="s">
        <v>42</v>
      </c>
      <c r="C65" s="25">
        <v>25035772</v>
      </c>
      <c r="D65" s="25">
        <v>8361880</v>
      </c>
      <c r="E65" s="25">
        <v>257181</v>
      </c>
      <c r="F65" s="25">
        <v>149108</v>
      </c>
      <c r="G65" s="24" t="s">
        <v>39</v>
      </c>
      <c r="H65" s="25">
        <v>64397</v>
      </c>
      <c r="I65" s="25">
        <v>7889</v>
      </c>
      <c r="J65" s="25">
        <v>15732606</v>
      </c>
      <c r="K65" s="25">
        <v>1307</v>
      </c>
      <c r="L65" s="24" t="s">
        <v>39</v>
      </c>
      <c r="M65" s="25">
        <v>461404</v>
      </c>
    </row>
    <row r="66" spans="1:13" s="3" customFormat="1" ht="15" customHeight="1">
      <c r="A66" s="32"/>
      <c r="B66" s="3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3" customFormat="1" ht="15" customHeight="1">
      <c r="A67" s="32"/>
      <c r="B67" s="31"/>
      <c r="C67" s="9"/>
      <c r="D67" s="9"/>
      <c r="E67" s="9"/>
      <c r="F67" s="9"/>
      <c r="H67" s="9"/>
      <c r="I67" s="9"/>
      <c r="J67" s="9"/>
      <c r="K67" s="9"/>
      <c r="L67" s="9"/>
      <c r="M67" s="9"/>
    </row>
    <row r="68" spans="1:13" s="3" customFormat="1" ht="15" customHeight="1">
      <c r="A68" s="32"/>
      <c r="B68" s="31"/>
      <c r="C68" s="9"/>
      <c r="D68" s="9"/>
      <c r="E68" s="9"/>
      <c r="F68" s="9"/>
      <c r="H68" s="9"/>
      <c r="I68" s="9"/>
      <c r="J68" s="9"/>
      <c r="K68" s="9"/>
      <c r="L68" s="9"/>
      <c r="M68" s="9"/>
    </row>
    <row r="69" spans="1:13" s="3" customFormat="1" ht="10.5" customHeight="1" thickBot="1">
      <c r="A69" s="34"/>
      <c r="B69" s="35"/>
      <c r="C69" s="10"/>
      <c r="D69" s="10"/>
      <c r="E69" s="10"/>
      <c r="F69" s="10"/>
      <c r="G69" s="22"/>
      <c r="H69" s="10"/>
      <c r="I69" s="10"/>
      <c r="J69" s="10"/>
      <c r="K69" s="10"/>
      <c r="L69" s="10"/>
      <c r="M69" s="10"/>
    </row>
    <row r="70" spans="1:13" ht="13.5" customHeight="1">
      <c r="A70" s="7" t="s">
        <v>9</v>
      </c>
      <c r="B70" s="7"/>
      <c r="H70" s="46" t="s">
        <v>127</v>
      </c>
    </row>
    <row r="71" spans="1:13" ht="13.5" customHeight="1">
      <c r="A71" s="15"/>
      <c r="B71" s="7"/>
      <c r="G71" s="9"/>
    </row>
    <row r="72" spans="1:13" ht="13.5" customHeight="1">
      <c r="A72" s="7"/>
      <c r="B72" s="7"/>
    </row>
    <row r="73" spans="1:13" ht="18.75" customHeight="1">
      <c r="A73" s="7"/>
      <c r="B73" s="7"/>
    </row>
    <row r="74" spans="1:13" s="3" customFormat="1" ht="15" customHeight="1">
      <c r="A74" s="32"/>
      <c r="B74" s="28"/>
      <c r="C74" s="9"/>
      <c r="D74" s="9"/>
      <c r="E74" s="9"/>
      <c r="F74" s="9"/>
      <c r="G74" s="2"/>
      <c r="H74" s="9"/>
      <c r="I74" s="9"/>
      <c r="J74" s="9"/>
      <c r="K74" s="9"/>
      <c r="L74" s="9"/>
      <c r="M74" s="9"/>
    </row>
    <row r="75" spans="1:13" s="26" customFormat="1" ht="14.25" customHeight="1">
      <c r="A75" s="8" t="s">
        <v>125</v>
      </c>
      <c r="B75" s="5"/>
      <c r="M75" s="18" t="s">
        <v>126</v>
      </c>
    </row>
    <row r="76" spans="1:13" s="4" customFormat="1" ht="18.75" customHeight="1">
      <c r="A76" s="71" t="s">
        <v>15</v>
      </c>
      <c r="B76" s="71"/>
      <c r="C76" s="71"/>
      <c r="D76" s="71"/>
      <c r="E76" s="71"/>
      <c r="F76" s="71"/>
      <c r="G76" s="19"/>
      <c r="H76" s="17" t="s">
        <v>29</v>
      </c>
      <c r="I76" s="16"/>
      <c r="J76" s="16"/>
      <c r="K76" s="16"/>
      <c r="L76" s="16"/>
      <c r="M76" s="16"/>
    </row>
    <row r="77" spans="1:13" ht="20.25" customHeight="1">
      <c r="B77" s="27"/>
      <c r="C77" s="17"/>
      <c r="D77" s="17"/>
      <c r="E77" s="17"/>
      <c r="F77" s="17"/>
      <c r="G77" s="20"/>
      <c r="H77" s="17"/>
      <c r="I77" s="17"/>
      <c r="J77" s="17" t="s">
        <v>102</v>
      </c>
      <c r="K77" s="17"/>
      <c r="L77" s="17"/>
      <c r="M77" s="17"/>
    </row>
    <row r="78" spans="1:13" ht="12.75" customHeight="1" thickBot="1">
      <c r="A78" s="28" t="s">
        <v>2</v>
      </c>
      <c r="B78" s="28"/>
      <c r="G78" s="21"/>
      <c r="M78" s="11" t="s">
        <v>8</v>
      </c>
    </row>
    <row r="79" spans="1:13" s="13" customFormat="1" ht="30" customHeight="1">
      <c r="A79" s="72" t="s">
        <v>40</v>
      </c>
      <c r="B79" s="73"/>
      <c r="C79" s="60" t="s">
        <v>16</v>
      </c>
      <c r="D79" s="61"/>
      <c r="E79" s="61"/>
      <c r="F79" s="61"/>
      <c r="G79" s="9"/>
      <c r="H79" s="65" t="s">
        <v>26</v>
      </c>
      <c r="I79" s="65"/>
      <c r="J79" s="65"/>
      <c r="K79" s="65"/>
      <c r="L79" s="65"/>
      <c r="M79" s="65"/>
    </row>
    <row r="80" spans="1:13" s="14" customFormat="1" ht="45" customHeight="1">
      <c r="A80" s="74"/>
      <c r="B80" s="75"/>
      <c r="C80" s="56" t="s">
        <v>17</v>
      </c>
      <c r="D80" s="56" t="s">
        <v>18</v>
      </c>
      <c r="E80" s="56" t="s">
        <v>19</v>
      </c>
      <c r="F80" s="56" t="s">
        <v>20</v>
      </c>
      <c r="G80" s="56" t="s">
        <v>30</v>
      </c>
      <c r="H80" s="66" t="s">
        <v>21</v>
      </c>
      <c r="I80" s="66" t="s">
        <v>22</v>
      </c>
      <c r="J80" s="56" t="s">
        <v>23</v>
      </c>
      <c r="K80" s="56" t="s">
        <v>24</v>
      </c>
      <c r="L80" s="56" t="s">
        <v>31</v>
      </c>
      <c r="M80" s="83" t="s">
        <v>25</v>
      </c>
    </row>
    <row r="81" spans="1:13" s="14" customFormat="1" ht="49.5" customHeight="1">
      <c r="A81" s="76"/>
      <c r="B81" s="77"/>
      <c r="C81" s="57"/>
      <c r="D81" s="57"/>
      <c r="E81" s="57"/>
      <c r="F81" s="57"/>
      <c r="G81" s="57"/>
      <c r="H81" s="67"/>
      <c r="I81" s="67"/>
      <c r="J81" s="57"/>
      <c r="K81" s="57"/>
      <c r="L81" s="57"/>
      <c r="M81" s="84"/>
    </row>
    <row r="82" spans="1:13" s="3" customFormat="1" ht="17.25" hidden="1" customHeight="1">
      <c r="A82" s="36" t="s">
        <v>69</v>
      </c>
      <c r="B82" s="37"/>
      <c r="C82" s="9">
        <f t="shared" ref="C82:C91" si="1">SUM(D82:M82)</f>
        <v>9630630.3825000003</v>
      </c>
      <c r="D82" s="9">
        <v>4441723.835</v>
      </c>
      <c r="E82" s="9">
        <v>114199.114</v>
      </c>
      <c r="F82" s="9">
        <v>126954.24000000001</v>
      </c>
      <c r="G82" s="9">
        <v>0</v>
      </c>
      <c r="H82" s="9">
        <v>175294.28049999999</v>
      </c>
      <c r="I82" s="9">
        <v>0</v>
      </c>
      <c r="J82" s="9">
        <v>4685487.8109999998</v>
      </c>
      <c r="K82" s="9">
        <v>0</v>
      </c>
      <c r="L82" s="9"/>
      <c r="M82" s="47">
        <v>86971.101999999999</v>
      </c>
    </row>
    <row r="83" spans="1:13" s="3" customFormat="1" ht="17.25" hidden="1" customHeight="1">
      <c r="A83" s="36" t="s">
        <v>70</v>
      </c>
      <c r="B83" s="37"/>
      <c r="C83" s="9">
        <f t="shared" si="1"/>
        <v>10766500.736000001</v>
      </c>
      <c r="D83" s="9">
        <v>5111221.7290000003</v>
      </c>
      <c r="E83" s="9">
        <v>220201.587</v>
      </c>
      <c r="F83" s="9">
        <v>122363.798</v>
      </c>
      <c r="G83" s="9">
        <v>0</v>
      </c>
      <c r="H83" s="9">
        <v>165532.019</v>
      </c>
      <c r="I83" s="9">
        <v>0</v>
      </c>
      <c r="J83" s="9">
        <v>5090685.7970000003</v>
      </c>
      <c r="K83" s="9">
        <v>0</v>
      </c>
      <c r="L83" s="9"/>
      <c r="M83" s="47">
        <v>56495.805999999997</v>
      </c>
    </row>
    <row r="84" spans="1:13" s="3" customFormat="1" ht="17.25" hidden="1" customHeight="1">
      <c r="A84" s="36" t="s">
        <v>71</v>
      </c>
      <c r="B84" s="37"/>
      <c r="C84" s="9">
        <f t="shared" si="1"/>
        <v>11041901.261499999</v>
      </c>
      <c r="D84" s="9">
        <v>4404580.6780000003</v>
      </c>
      <c r="E84" s="9">
        <v>200923.541</v>
      </c>
      <c r="F84" s="9">
        <v>144944.18299999999</v>
      </c>
      <c r="G84" s="9">
        <v>2398.9409999999998</v>
      </c>
      <c r="H84" s="9">
        <v>190912</v>
      </c>
      <c r="I84" s="9">
        <v>13863</v>
      </c>
      <c r="J84" s="9">
        <v>6037534.517</v>
      </c>
      <c r="K84" s="9">
        <v>1677.212</v>
      </c>
      <c r="L84" s="9"/>
      <c r="M84" s="47">
        <v>45067.1895</v>
      </c>
    </row>
    <row r="85" spans="1:13" s="3" customFormat="1" ht="17.25" hidden="1" customHeight="1">
      <c r="A85" s="36" t="s">
        <v>72</v>
      </c>
      <c r="B85" s="37"/>
      <c r="C85" s="9">
        <f t="shared" si="1"/>
        <v>11401871.892000001</v>
      </c>
      <c r="D85" s="9">
        <v>4699416.5159999998</v>
      </c>
      <c r="E85" s="9">
        <v>100565.35799999999</v>
      </c>
      <c r="F85" s="9">
        <v>157127.565</v>
      </c>
      <c r="G85" s="9">
        <v>0</v>
      </c>
      <c r="H85" s="9">
        <v>229442</v>
      </c>
      <c r="I85" s="9">
        <v>0</v>
      </c>
      <c r="J85" s="9">
        <v>6143296.8020000001</v>
      </c>
      <c r="K85" s="9">
        <v>0</v>
      </c>
      <c r="L85" s="9"/>
      <c r="M85" s="47">
        <v>72023.650999999998</v>
      </c>
    </row>
    <row r="86" spans="1:13" s="3" customFormat="1" ht="17.25" hidden="1" customHeight="1">
      <c r="A86" s="36" t="s">
        <v>73</v>
      </c>
      <c r="B86" s="37"/>
      <c r="C86" s="9">
        <f t="shared" si="1"/>
        <v>11471663.422</v>
      </c>
      <c r="D86" s="9">
        <v>8973747.9670000002</v>
      </c>
      <c r="E86" s="9">
        <v>370905.11</v>
      </c>
      <c r="F86" s="9">
        <v>342959.90600000002</v>
      </c>
      <c r="G86" s="9">
        <v>398.923</v>
      </c>
      <c r="H86" s="9">
        <v>220434.742</v>
      </c>
      <c r="I86" s="9">
        <v>1503</v>
      </c>
      <c r="J86" s="9">
        <v>1455439.0460000001</v>
      </c>
      <c r="K86" s="9">
        <v>0</v>
      </c>
      <c r="L86" s="9"/>
      <c r="M86" s="47">
        <v>106274.728</v>
      </c>
    </row>
    <row r="87" spans="1:13" s="3" customFormat="1" ht="17.25" hidden="1" customHeight="1">
      <c r="A87" s="36" t="s">
        <v>74</v>
      </c>
      <c r="B87" s="37"/>
      <c r="C87" s="9">
        <f t="shared" si="1"/>
        <v>11426374.384000001</v>
      </c>
      <c r="D87" s="9">
        <v>4840398.9539999999</v>
      </c>
      <c r="E87" s="9">
        <v>243860.87899999999</v>
      </c>
      <c r="F87" s="9">
        <v>215610.057</v>
      </c>
      <c r="G87" s="9">
        <v>991.63800000000003</v>
      </c>
      <c r="H87" s="9">
        <v>57901.603000000003</v>
      </c>
      <c r="I87" s="9">
        <v>4007</v>
      </c>
      <c r="J87" s="9">
        <v>5934919.1359999999</v>
      </c>
      <c r="K87" s="9">
        <v>1280.2719999999999</v>
      </c>
      <c r="L87" s="9"/>
      <c r="M87" s="47">
        <v>127404.845</v>
      </c>
    </row>
    <row r="88" spans="1:13" s="3" customFormat="1" ht="17.25" hidden="1" customHeight="1">
      <c r="A88" s="36" t="s">
        <v>75</v>
      </c>
      <c r="B88" s="37"/>
      <c r="C88" s="9">
        <f t="shared" si="1"/>
        <v>11161751.583379999</v>
      </c>
      <c r="D88" s="9">
        <v>4229348.0379999997</v>
      </c>
      <c r="E88" s="9">
        <v>315695.88199999998</v>
      </c>
      <c r="F88" s="9">
        <v>223999.511</v>
      </c>
      <c r="G88" s="9">
        <v>6846</v>
      </c>
      <c r="H88" s="9">
        <v>58453.584000000003</v>
      </c>
      <c r="I88" s="9">
        <v>3805</v>
      </c>
      <c r="J88" s="9">
        <v>6216809.7549999999</v>
      </c>
      <c r="K88" s="9">
        <v>235</v>
      </c>
      <c r="L88" s="9"/>
      <c r="M88" s="47">
        <v>106558.81338000001</v>
      </c>
    </row>
    <row r="89" spans="1:13" s="3" customFormat="1" ht="17.25" hidden="1" customHeight="1">
      <c r="A89" s="78" t="s">
        <v>76</v>
      </c>
      <c r="B89" s="69"/>
      <c r="C89" s="9">
        <f t="shared" si="1"/>
        <v>12544103.262999998</v>
      </c>
      <c r="D89" s="9">
        <v>4035608.6090000002</v>
      </c>
      <c r="E89" s="9">
        <v>274201.23300000001</v>
      </c>
      <c r="F89" s="9">
        <v>216299.117</v>
      </c>
      <c r="G89" s="9">
        <v>399</v>
      </c>
      <c r="H89" s="9">
        <v>73469.350999999995</v>
      </c>
      <c r="I89" s="9">
        <v>3464</v>
      </c>
      <c r="J89" s="9">
        <v>7665369.1009999998</v>
      </c>
      <c r="K89" s="9">
        <v>563</v>
      </c>
      <c r="L89" s="23" t="s">
        <v>33</v>
      </c>
      <c r="M89" s="47">
        <v>274729.85200000001</v>
      </c>
    </row>
    <row r="90" spans="1:13" s="3" customFormat="1" ht="17.25" hidden="1" customHeight="1">
      <c r="A90" s="78" t="s">
        <v>77</v>
      </c>
      <c r="B90" s="69"/>
      <c r="C90" s="9">
        <f t="shared" si="1"/>
        <v>13237218.062999999</v>
      </c>
      <c r="D90" s="9">
        <v>4259592.2609999999</v>
      </c>
      <c r="E90" s="9">
        <v>354544.66</v>
      </c>
      <c r="F90" s="9">
        <v>291477.74599999998</v>
      </c>
      <c r="G90" s="9">
        <v>992</v>
      </c>
      <c r="H90" s="9">
        <v>119767.69500000001</v>
      </c>
      <c r="I90" s="9">
        <v>5199</v>
      </c>
      <c r="J90" s="9">
        <v>7858343.0659999996</v>
      </c>
      <c r="K90" s="9">
        <v>1478.395</v>
      </c>
      <c r="L90" s="23" t="s">
        <v>33</v>
      </c>
      <c r="M90" s="47">
        <v>345823.24</v>
      </c>
    </row>
    <row r="91" spans="1:13" s="3" customFormat="1" ht="17.25" hidden="1" customHeight="1">
      <c r="A91" s="78" t="s">
        <v>78</v>
      </c>
      <c r="B91" s="69"/>
      <c r="C91" s="24">
        <f t="shared" si="1"/>
        <v>13449214</v>
      </c>
      <c r="D91" s="24">
        <v>4711015</v>
      </c>
      <c r="E91" s="24">
        <v>356561</v>
      </c>
      <c r="F91" s="24">
        <v>265279</v>
      </c>
      <c r="G91" s="24">
        <v>6846</v>
      </c>
      <c r="H91" s="24">
        <v>67202</v>
      </c>
      <c r="I91" s="24">
        <v>3025</v>
      </c>
      <c r="J91" s="24">
        <v>7488142</v>
      </c>
      <c r="K91" s="24">
        <v>47007</v>
      </c>
      <c r="L91" s="24" t="s">
        <v>33</v>
      </c>
      <c r="M91" s="52">
        <v>504137</v>
      </c>
    </row>
    <row r="92" spans="1:13" s="3" customFormat="1" ht="17.25" hidden="1" customHeight="1">
      <c r="A92" s="36" t="s">
        <v>79</v>
      </c>
      <c r="B92" s="37"/>
      <c r="C92" s="24">
        <v>14355428.376</v>
      </c>
      <c r="D92" s="24">
        <v>4640725.1320000002</v>
      </c>
      <c r="E92" s="24">
        <v>413425.38</v>
      </c>
      <c r="F92" s="24">
        <v>273781.40700000001</v>
      </c>
      <c r="G92" s="24">
        <v>3809</v>
      </c>
      <c r="H92" s="24">
        <v>196262.13500000001</v>
      </c>
      <c r="I92" s="24">
        <v>6654.3789999999999</v>
      </c>
      <c r="J92" s="24">
        <v>8382327.2719999999</v>
      </c>
      <c r="K92" s="24">
        <v>31616</v>
      </c>
      <c r="L92" s="24" t="s">
        <v>33</v>
      </c>
      <c r="M92" s="52">
        <v>406827.55800000002</v>
      </c>
    </row>
    <row r="93" spans="1:13" s="3" customFormat="1" ht="17.25" hidden="1" customHeight="1">
      <c r="A93" s="79" t="s">
        <v>80</v>
      </c>
      <c r="B93" s="80"/>
      <c r="C93" s="24">
        <v>14772972.718999999</v>
      </c>
      <c r="D93" s="24">
        <v>4747102.841</v>
      </c>
      <c r="E93" s="24">
        <v>399632.31599999999</v>
      </c>
      <c r="F93" s="24">
        <v>277719.06800000003</v>
      </c>
      <c r="G93" s="24" t="s">
        <v>101</v>
      </c>
      <c r="H93" s="24">
        <v>349917.73</v>
      </c>
      <c r="I93" s="24">
        <v>106361.978</v>
      </c>
      <c r="J93" s="24">
        <v>8547499.2050000001</v>
      </c>
      <c r="K93" s="24">
        <v>23482</v>
      </c>
      <c r="L93" s="43">
        <v>3401.9720000000002</v>
      </c>
      <c r="M93" s="52">
        <v>317855.609</v>
      </c>
    </row>
    <row r="94" spans="1:13" s="3" customFormat="1" ht="17.25" hidden="1" customHeight="1">
      <c r="A94" s="79" t="s">
        <v>81</v>
      </c>
      <c r="B94" s="80"/>
      <c r="C94" s="24">
        <v>15547176.846000003</v>
      </c>
      <c r="D94" s="24">
        <v>5099001.1370000001</v>
      </c>
      <c r="E94" s="24">
        <v>322486.52500000002</v>
      </c>
      <c r="F94" s="24">
        <v>154412.84899999999</v>
      </c>
      <c r="G94" s="24" t="s">
        <v>101</v>
      </c>
      <c r="H94" s="24">
        <v>179191.27299999999</v>
      </c>
      <c r="I94" s="24">
        <v>198533.068</v>
      </c>
      <c r="J94" s="24">
        <v>9433185.7520000003</v>
      </c>
      <c r="K94" s="24">
        <v>1420.8219999999999</v>
      </c>
      <c r="L94" s="43">
        <v>73604.372000000003</v>
      </c>
      <c r="M94" s="52">
        <v>85341.047999999995</v>
      </c>
    </row>
    <row r="95" spans="1:13" s="3" customFormat="1" ht="17.25" hidden="1" customHeight="1">
      <c r="A95" s="79" t="s">
        <v>82</v>
      </c>
      <c r="B95" s="69"/>
      <c r="C95" s="24">
        <v>14367255.381999999</v>
      </c>
      <c r="D95" s="24">
        <v>4297358.182</v>
      </c>
      <c r="E95" s="24">
        <v>303225.86</v>
      </c>
      <c r="F95" s="24">
        <v>145757.88399999999</v>
      </c>
      <c r="G95" s="24" t="s">
        <v>101</v>
      </c>
      <c r="H95" s="24">
        <v>110908.58</v>
      </c>
      <c r="I95" s="24">
        <v>79380.357999999993</v>
      </c>
      <c r="J95" s="24">
        <v>9229179.273</v>
      </c>
      <c r="K95" s="24">
        <v>8231.9500000000007</v>
      </c>
      <c r="L95" s="43">
        <v>92768.911999999997</v>
      </c>
      <c r="M95" s="52">
        <v>100444.383</v>
      </c>
    </row>
    <row r="96" spans="1:13" s="3" customFormat="1" ht="17.25" hidden="1" customHeight="1">
      <c r="A96" s="79" t="s">
        <v>83</v>
      </c>
      <c r="B96" s="69"/>
      <c r="C96" s="24">
        <v>14553943.315000001</v>
      </c>
      <c r="D96" s="24">
        <v>4524990.7750000004</v>
      </c>
      <c r="E96" s="24">
        <v>351425.815</v>
      </c>
      <c r="F96" s="24">
        <v>157971.565</v>
      </c>
      <c r="G96" s="24" t="s">
        <v>101</v>
      </c>
      <c r="H96" s="24">
        <v>153406.36300000001</v>
      </c>
      <c r="I96" s="24">
        <v>48157.887000000002</v>
      </c>
      <c r="J96" s="24">
        <v>9004383.2329999991</v>
      </c>
      <c r="K96" s="24">
        <v>58694.355000000003</v>
      </c>
      <c r="L96" s="43">
        <v>162917.277</v>
      </c>
      <c r="M96" s="52">
        <v>91996.044999999998</v>
      </c>
    </row>
    <row r="97" spans="1:13" s="3" customFormat="1" ht="17.25" customHeight="1">
      <c r="A97" s="68" t="s">
        <v>128</v>
      </c>
      <c r="B97" s="69"/>
      <c r="C97" s="24">
        <v>16185083.295000002</v>
      </c>
      <c r="D97" s="24">
        <v>5138360.4529999997</v>
      </c>
      <c r="E97" s="24">
        <v>265931.61300000001</v>
      </c>
      <c r="F97" s="24">
        <v>165312.54699999999</v>
      </c>
      <c r="G97" s="24" t="s">
        <v>101</v>
      </c>
      <c r="H97" s="24">
        <v>92412.494000000006</v>
      </c>
      <c r="I97" s="24">
        <v>66845.842000000004</v>
      </c>
      <c r="J97" s="24">
        <v>10225156.186000001</v>
      </c>
      <c r="K97" s="24">
        <v>5545.4430000000002</v>
      </c>
      <c r="L97" s="43">
        <v>130912.807</v>
      </c>
      <c r="M97" s="24">
        <v>94605.91</v>
      </c>
    </row>
    <row r="98" spans="1:13" s="3" customFormat="1" ht="18" customHeight="1">
      <c r="A98" s="68" t="s">
        <v>84</v>
      </c>
      <c r="B98" s="69"/>
      <c r="C98" s="24">
        <v>17513596.974999998</v>
      </c>
      <c r="D98" s="24">
        <v>5349596.8729999997</v>
      </c>
      <c r="E98" s="24">
        <v>724052.80099999998</v>
      </c>
      <c r="F98" s="24">
        <v>150103.31400000001</v>
      </c>
      <c r="G98" s="24" t="s">
        <v>101</v>
      </c>
      <c r="H98" s="24">
        <v>1235333.088</v>
      </c>
      <c r="I98" s="24">
        <v>99258.498999999996</v>
      </c>
      <c r="J98" s="24">
        <v>9728247.659</v>
      </c>
      <c r="K98" s="24">
        <v>1532</v>
      </c>
      <c r="L98" s="24">
        <v>135460.88800000001</v>
      </c>
      <c r="M98" s="24">
        <v>90011.853000000003</v>
      </c>
    </row>
    <row r="99" spans="1:13" s="3" customFormat="1" ht="17.25" customHeight="1">
      <c r="A99" s="68" t="s">
        <v>85</v>
      </c>
      <c r="B99" s="69"/>
      <c r="C99" s="24">
        <f>SUM(D99:M99)</f>
        <v>17817831</v>
      </c>
      <c r="D99" s="24">
        <v>5576766</v>
      </c>
      <c r="E99" s="24">
        <v>360563</v>
      </c>
      <c r="F99" s="24">
        <v>152911</v>
      </c>
      <c r="G99" s="24" t="s">
        <v>101</v>
      </c>
      <c r="H99" s="24">
        <v>1217105</v>
      </c>
      <c r="I99" s="24">
        <v>75388</v>
      </c>
      <c r="J99" s="24">
        <v>10132427</v>
      </c>
      <c r="K99" s="24">
        <v>1583</v>
      </c>
      <c r="L99" s="24">
        <v>190457</v>
      </c>
      <c r="M99" s="24">
        <v>110631</v>
      </c>
    </row>
    <row r="100" spans="1:13" s="3" customFormat="1" ht="17.25" customHeight="1">
      <c r="A100" s="68" t="s">
        <v>100</v>
      </c>
      <c r="B100" s="69"/>
      <c r="C100" s="24">
        <v>16954251</v>
      </c>
      <c r="D100" s="24">
        <v>6284156</v>
      </c>
      <c r="E100" s="24">
        <v>297726</v>
      </c>
      <c r="F100" s="24">
        <v>176152</v>
      </c>
      <c r="G100" s="24" t="s">
        <v>101</v>
      </c>
      <c r="H100" s="24">
        <v>205929</v>
      </c>
      <c r="I100" s="24">
        <v>246480</v>
      </c>
      <c r="J100" s="24">
        <v>9592303</v>
      </c>
      <c r="K100" s="24">
        <v>1365</v>
      </c>
      <c r="L100" s="24" t="s">
        <v>101</v>
      </c>
      <c r="M100" s="24">
        <v>150140</v>
      </c>
    </row>
    <row r="101" spans="1:13" s="3" customFormat="1" ht="17.25" customHeight="1">
      <c r="A101" s="68" t="s">
        <v>105</v>
      </c>
      <c r="B101" s="69"/>
      <c r="C101" s="24">
        <f>SUM(D101:M101)</f>
        <v>16974743.879000001</v>
      </c>
      <c r="D101" s="24">
        <v>6456324.6730000004</v>
      </c>
      <c r="E101" s="24">
        <v>262090.5</v>
      </c>
      <c r="F101" s="24">
        <v>176237.802</v>
      </c>
      <c r="G101" s="24" t="s">
        <v>101</v>
      </c>
      <c r="H101" s="24">
        <f>68317.263+15265.521</f>
        <v>83582.784000000014</v>
      </c>
      <c r="I101" s="24">
        <v>125576.65399999999</v>
      </c>
      <c r="J101" s="24">
        <v>9678252.6420000009</v>
      </c>
      <c r="K101" s="24">
        <v>2031</v>
      </c>
      <c r="L101" s="24" t="s">
        <v>101</v>
      </c>
      <c r="M101" s="24">
        <v>190647.82399999999</v>
      </c>
    </row>
    <row r="102" spans="1:13" s="3" customFormat="1" ht="17.25" customHeight="1">
      <c r="A102" s="68" t="s">
        <v>108</v>
      </c>
      <c r="B102" s="69"/>
      <c r="C102" s="24">
        <v>16966691</v>
      </c>
      <c r="D102" s="9">
        <v>6391966</v>
      </c>
      <c r="E102" s="9">
        <v>260490</v>
      </c>
      <c r="F102" s="9">
        <v>155513</v>
      </c>
      <c r="G102" s="24" t="s">
        <v>39</v>
      </c>
      <c r="H102" s="9">
        <v>108517</v>
      </c>
      <c r="I102" s="9">
        <v>95850</v>
      </c>
      <c r="J102" s="9">
        <v>9718338</v>
      </c>
      <c r="K102" s="9">
        <v>1181</v>
      </c>
      <c r="L102" s="24" t="s">
        <v>39</v>
      </c>
      <c r="M102" s="9">
        <v>234837</v>
      </c>
    </row>
    <row r="103" spans="1:13" s="3" customFormat="1" ht="17.25" customHeight="1">
      <c r="A103" s="68" t="s">
        <v>109</v>
      </c>
      <c r="B103" s="69"/>
      <c r="C103" s="9">
        <f>18775613.65</f>
        <v>18775613.649999999</v>
      </c>
      <c r="D103" s="9">
        <f>7593318.113</f>
        <v>7593318.1129999999</v>
      </c>
      <c r="E103" s="9">
        <f>308179.264</f>
        <v>308179.26400000002</v>
      </c>
      <c r="F103" s="9">
        <f>140873.254</f>
        <v>140873.25399999999</v>
      </c>
      <c r="G103" s="9">
        <v>0</v>
      </c>
      <c r="H103" s="9">
        <f>99743.401</f>
        <v>99743.400999999998</v>
      </c>
      <c r="I103" s="9">
        <f>296540.258</f>
        <v>296540.25799999997</v>
      </c>
      <c r="J103" s="9">
        <f>10105424.01</f>
        <v>10105424.01</v>
      </c>
      <c r="K103" s="9">
        <f>1365</f>
        <v>1365</v>
      </c>
      <c r="L103" s="9">
        <v>0</v>
      </c>
      <c r="M103" s="9">
        <f>230170.35</f>
        <v>230170.35</v>
      </c>
    </row>
    <row r="104" spans="1:13" s="3" customFormat="1" ht="17.25" customHeight="1">
      <c r="A104" s="68" t="s">
        <v>114</v>
      </c>
      <c r="B104" s="69"/>
      <c r="C104" s="9">
        <f>22504530.803</f>
        <v>22504530.802999999</v>
      </c>
      <c r="D104" s="9">
        <f>8425219.924</f>
        <v>8425219.9240000006</v>
      </c>
      <c r="E104" s="9">
        <f>324782.394</f>
        <v>324782.39399999997</v>
      </c>
      <c r="F104" s="9">
        <f>146991.428</f>
        <v>146991.42800000001</v>
      </c>
      <c r="G104" s="9">
        <v>0</v>
      </c>
      <c r="H104" s="9">
        <f>107196.938</f>
        <v>107196.93799999999</v>
      </c>
      <c r="I104" s="9">
        <f>45999.529</f>
        <v>45999.529000000002</v>
      </c>
      <c r="J104" s="9">
        <f>12233064.18</f>
        <v>12233064.18</v>
      </c>
      <c r="K104" s="9">
        <f>1323</f>
        <v>1323</v>
      </c>
      <c r="L104" s="9">
        <v>0</v>
      </c>
      <c r="M104" s="9">
        <f>1219953.41</f>
        <v>1219953.4099999999</v>
      </c>
    </row>
    <row r="105" spans="1:13" s="3" customFormat="1" ht="17.25" customHeight="1">
      <c r="A105" s="68" t="s">
        <v>117</v>
      </c>
      <c r="B105" s="69"/>
      <c r="C105" s="9">
        <f>23085650.728</f>
        <v>23085650.728</v>
      </c>
      <c r="D105" s="9">
        <f>7842646.318</f>
        <v>7842646.318</v>
      </c>
      <c r="E105" s="9">
        <f>316082.254</f>
        <v>316082.25400000002</v>
      </c>
      <c r="F105" s="9">
        <f>145264.503</f>
        <v>145264.503</v>
      </c>
      <c r="H105" s="9">
        <f>99819.01</f>
        <v>99819.01</v>
      </c>
      <c r="I105" s="9">
        <f>23450.576</f>
        <v>23450.576000000001</v>
      </c>
      <c r="J105" s="9">
        <f>13839800.167</f>
        <v>13839800.166999999</v>
      </c>
      <c r="K105" s="9">
        <f>2766.317</f>
        <v>2766.317</v>
      </c>
      <c r="L105" s="9">
        <v>0</v>
      </c>
      <c r="M105" s="9">
        <f>815821.583</f>
        <v>815821.58299999998</v>
      </c>
    </row>
    <row r="106" spans="1:13" s="3" customFormat="1" ht="17.25" customHeight="1">
      <c r="A106" s="68" t="s">
        <v>123</v>
      </c>
      <c r="B106" s="69"/>
      <c r="C106" s="9">
        <v>24929934.212000001</v>
      </c>
      <c r="D106" s="9">
        <v>8659805.6439999994</v>
      </c>
      <c r="E106" s="9">
        <v>372721.446</v>
      </c>
      <c r="F106" s="9">
        <v>162335.478</v>
      </c>
      <c r="G106" s="9">
        <v>0</v>
      </c>
      <c r="H106" s="9">
        <v>84797.86</v>
      </c>
      <c r="I106" s="9">
        <v>7011.3710000000001</v>
      </c>
      <c r="J106" s="9">
        <v>15118321.664000001</v>
      </c>
      <c r="K106" s="9">
        <v>1392.5</v>
      </c>
      <c r="L106" s="9">
        <v>0</v>
      </c>
      <c r="M106" s="9">
        <v>523548.24900000001</v>
      </c>
    </row>
    <row r="107" spans="1:13" s="3" customFormat="1" ht="17.25" customHeight="1">
      <c r="A107" s="81"/>
      <c r="B107" s="8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3" customFormat="1" ht="17.25" customHeight="1">
      <c r="A108" s="81"/>
      <c r="B108" s="8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3" customFormat="1" ht="17.25" customHeight="1">
      <c r="A109" s="81"/>
      <c r="B109" s="82"/>
      <c r="C109" s="45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3" customFormat="1" ht="17.25" customHeight="1">
      <c r="A110" s="81"/>
      <c r="B110" s="8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3" customFormat="1" ht="17.25" customHeight="1">
      <c r="A111" s="81"/>
      <c r="B111" s="8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3" customFormat="1" ht="17.25" customHeight="1">
      <c r="A112" s="81"/>
      <c r="B112" s="8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3" customFormat="1" ht="17.25" customHeight="1">
      <c r="A113" s="29"/>
      <c r="B113" s="3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3" customFormat="1" ht="17.25" customHeight="1">
      <c r="A114" s="29"/>
      <c r="B114" s="3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3" customFormat="1" ht="17.25" customHeight="1">
      <c r="A115" s="29"/>
      <c r="B115" s="3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3" customFormat="1" ht="17.25" customHeight="1">
      <c r="A116" s="29"/>
      <c r="B116" s="3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3" customFormat="1" ht="17.25" customHeight="1">
      <c r="A117" s="29"/>
      <c r="B117" s="3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s="3" customFormat="1" ht="16.5" customHeight="1">
      <c r="A118" s="29"/>
      <c r="B118" s="3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s="3" customFormat="1" ht="11.25" customHeight="1">
      <c r="A119" s="29"/>
      <c r="B119" s="38"/>
      <c r="C119" s="9"/>
      <c r="D119" s="9"/>
      <c r="E119" s="9"/>
      <c r="F119" s="9"/>
      <c r="H119" s="9"/>
      <c r="I119" s="9"/>
      <c r="J119" s="9"/>
      <c r="K119" s="9"/>
      <c r="L119" s="9"/>
      <c r="M119" s="9"/>
    </row>
    <row r="120" spans="1:13" s="3" customFormat="1" ht="9" customHeight="1" thickBot="1">
      <c r="A120" s="39"/>
      <c r="B120" s="40"/>
      <c r="C120" s="10"/>
      <c r="D120" s="10"/>
      <c r="E120" s="10"/>
      <c r="F120" s="10"/>
      <c r="G120" s="22"/>
      <c r="H120" s="10"/>
      <c r="I120" s="10"/>
      <c r="J120" s="10"/>
      <c r="K120" s="10"/>
      <c r="L120" s="10"/>
      <c r="M120" s="10"/>
    </row>
    <row r="121" spans="1:13" ht="13.5" customHeight="1">
      <c r="A121" s="7" t="s">
        <v>118</v>
      </c>
      <c r="B121" s="7"/>
      <c r="H121" t="s">
        <v>119</v>
      </c>
    </row>
    <row r="122" spans="1:13" ht="13.5" customHeight="1">
      <c r="A122" s="15" t="s">
        <v>34</v>
      </c>
      <c r="B122" s="7"/>
      <c r="H122" s="2" t="s">
        <v>35</v>
      </c>
    </row>
    <row r="123" spans="1:13" ht="13.5" customHeight="1">
      <c r="A123" s="7" t="s">
        <v>37</v>
      </c>
      <c r="H123" t="s">
        <v>36</v>
      </c>
    </row>
    <row r="124" spans="1:13" ht="13.5" customHeight="1">
      <c r="A124" s="7"/>
      <c r="B124" s="7"/>
    </row>
    <row r="125" spans="1:13" ht="13.5" customHeight="1">
      <c r="A125" s="7"/>
      <c r="B125" s="7"/>
    </row>
    <row r="129" spans="1:2" ht="21.75" customHeight="1">
      <c r="A129" s="2"/>
      <c r="B129" s="2"/>
    </row>
    <row r="130" spans="1:2" ht="19.899999999999999" customHeight="1">
      <c r="A130" s="2"/>
      <c r="B130" s="2"/>
    </row>
    <row r="131" spans="1:2" s="3" customFormat="1" ht="19.5" customHeight="1">
      <c r="A131" s="1"/>
    </row>
    <row r="132" spans="1:2" s="3" customFormat="1" ht="19.899999999999999" customHeight="1">
      <c r="A132" s="6"/>
    </row>
  </sheetData>
  <mergeCells count="53">
    <mergeCell ref="A101:B101"/>
    <mergeCell ref="A95:B95"/>
    <mergeCell ref="A100:B100"/>
    <mergeCell ref="A111:B111"/>
    <mergeCell ref="A112:B112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02:B102"/>
    <mergeCell ref="A99:B99"/>
    <mergeCell ref="A96:B96"/>
    <mergeCell ref="A97:B97"/>
    <mergeCell ref="A98:B98"/>
    <mergeCell ref="A2:F2"/>
    <mergeCell ref="A76:F76"/>
    <mergeCell ref="F6:F7"/>
    <mergeCell ref="D6:D7"/>
    <mergeCell ref="A79:B81"/>
    <mergeCell ref="A91:B91"/>
    <mergeCell ref="A93:B93"/>
    <mergeCell ref="A94:B94"/>
    <mergeCell ref="A90:B90"/>
    <mergeCell ref="C6:C7"/>
    <mergeCell ref="A89:B89"/>
    <mergeCell ref="A5:B7"/>
    <mergeCell ref="L80:L81"/>
    <mergeCell ref="H5:M5"/>
    <mergeCell ref="K6:K7"/>
    <mergeCell ref="M6:M7"/>
    <mergeCell ref="L6:L7"/>
    <mergeCell ref="H6:H7"/>
    <mergeCell ref="J6:J7"/>
    <mergeCell ref="M80:M81"/>
    <mergeCell ref="H79:M79"/>
    <mergeCell ref="I80:I81"/>
    <mergeCell ref="K80:K81"/>
    <mergeCell ref="J80:J81"/>
    <mergeCell ref="H80:H81"/>
    <mergeCell ref="G6:G7"/>
    <mergeCell ref="I6:I7"/>
    <mergeCell ref="E80:E81"/>
    <mergeCell ref="C5:G5"/>
    <mergeCell ref="C79:F79"/>
    <mergeCell ref="E6:E7"/>
    <mergeCell ref="C80:C81"/>
    <mergeCell ref="F80:F81"/>
    <mergeCell ref="D80:D81"/>
    <mergeCell ref="G80:G81"/>
  </mergeCells>
  <phoneticPr fontId="5" type="noConversion"/>
  <pageMargins left="0.59055118110236227" right="1.0900000000000001" top="0.33" bottom="0.2" header="0.2" footer="0.2"/>
  <pageSetup paperSize="9" pageOrder="overThenDown" orientation="portrait" r:id="rId1"/>
  <headerFooter alignWithMargins="0"/>
  <rowBreaks count="3" manualBreakCount="3">
    <brk id="74" max="16383" man="1"/>
    <brk id="127" max="16383" man="1"/>
    <brk id="132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capi</cp:lastModifiedBy>
  <cp:lastPrinted>2021-10-08T00:11:07Z</cp:lastPrinted>
  <dcterms:created xsi:type="dcterms:W3CDTF">2005-08-23T01:47:59Z</dcterms:created>
  <dcterms:modified xsi:type="dcterms:W3CDTF">2021-10-08T00:11:17Z</dcterms:modified>
</cp:coreProperties>
</file>