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220" activeTab="0"/>
  </bookViews>
  <sheets>
    <sheet name="社福1" sheetId="1" r:id="rId1"/>
    <sheet name="教育2" sheetId="2" r:id="rId2"/>
    <sheet name="基設3" sheetId="3" r:id="rId3"/>
    <sheet name="議員4" sheetId="4" r:id="rId4"/>
    <sheet name="民間5" sheetId="5" r:id="rId5"/>
    <sheet name="水利經費8" sheetId="6" r:id="rId6"/>
    <sheet name="縣道養護9" sheetId="7" r:id="rId7"/>
  </sheets>
  <definedNames>
    <definedName name="_xlnm.Print_Area" localSheetId="0">'社福1'!$A$1:$O$74</definedName>
    <definedName name="_xlnm.Print_Area" localSheetId="2">'基設3'!$A$1:$N$126</definedName>
    <definedName name="_xlnm.Print_Area" localSheetId="1">'教育2'!$A$1:$J$26</definedName>
    <definedName name="_xlnm.Print_Titles" localSheetId="2">'基設3'!$1:$5</definedName>
    <definedName name="_xlnm.Print_Titles" localSheetId="1">'教育2'!$4:$5</definedName>
    <definedName name="_xlnm.Print_Titles" localSheetId="6">'縣道養護9'!$4:$5</definedName>
  </definedNames>
  <calcPr fullCalcOnLoad="1"/>
</workbook>
</file>

<file path=xl/comments1.xml><?xml version="1.0" encoding="utf-8"?>
<comments xmlns="http://schemas.openxmlformats.org/spreadsheetml/2006/main">
  <authors>
    <author>hl</author>
  </authors>
  <commentList>
    <comment ref="H43" authorId="0">
      <text>
        <r>
          <rPr>
            <sz val="11"/>
            <rFont val="新細明體"/>
            <family val="1"/>
          </rPr>
          <t>含調整待遇準備
2,000千元</t>
        </r>
        <r>
          <rPr>
            <sz val="9"/>
            <rFont val="新細明體"/>
            <family val="1"/>
          </rPr>
          <t xml:space="preserve">
</t>
        </r>
      </text>
    </comment>
    <comment ref="D9" authorId="0">
      <text>
        <r>
          <rPr>
            <sz val="11"/>
            <rFont val="新細明體"/>
            <family val="1"/>
          </rPr>
          <t>備註(6)行政院主計處設算匡列數123,312</t>
        </r>
      </text>
    </comment>
  </commentList>
</comments>
</file>

<file path=xl/comments2.xml><?xml version="1.0" encoding="utf-8"?>
<comments xmlns="http://schemas.openxmlformats.org/spreadsheetml/2006/main">
  <authors>
    <author>u001</author>
  </authors>
  <commentList>
    <comment ref="F12" authorId="0">
      <text>
        <r>
          <rPr>
            <b/>
            <sz val="9"/>
            <rFont val="新細明體"/>
            <family val="1"/>
          </rPr>
          <t>u001:</t>
        </r>
        <r>
          <rPr>
            <sz val="9"/>
            <rFont val="新細明體"/>
            <family val="1"/>
          </rPr>
          <t xml:space="preserve">
460+120</t>
        </r>
      </text>
    </comment>
  </commentList>
</comments>
</file>

<file path=xl/sharedStrings.xml><?xml version="1.0" encoding="utf-8"?>
<sst xmlns="http://schemas.openxmlformats.org/spreadsheetml/2006/main" count="993" uniqueCount="720">
  <si>
    <t>財源有中央一般性補助款</t>
  </si>
  <si>
    <t>經費編列數</t>
  </si>
  <si>
    <t>花蓮縣政府103年度水利經費辦理情形表</t>
  </si>
  <si>
    <t>表8</t>
  </si>
  <si>
    <t xml:space="preserve">    （本表為季報表）</t>
  </si>
  <si>
    <t>單位：千元</t>
  </si>
  <si>
    <t>類別</t>
  </si>
  <si>
    <t>工程項目及內容名稱</t>
  </si>
  <si>
    <t>財源全數自籌</t>
  </si>
  <si>
    <t>備註</t>
  </si>
  <si>
    <t>經費編列數</t>
  </si>
  <si>
    <t>發包或
採購金額</t>
  </si>
  <si>
    <t>發包或採
購結餘數</t>
  </si>
  <si>
    <t>小計</t>
  </si>
  <si>
    <t>中央補
助部分</t>
  </si>
  <si>
    <t>直轄市及縣
市自籌部分</t>
  </si>
  <si>
    <t>總           計</t>
  </si>
  <si>
    <t>一、用地費合計</t>
  </si>
  <si>
    <t>二、建設與管理維護費合計</t>
  </si>
  <si>
    <t>(一)區域排水小計</t>
  </si>
  <si>
    <t>c006-1-1</t>
  </si>
  <si>
    <t>辦理13鄉鎮市區域排水改善工程</t>
  </si>
  <si>
    <t>辦理全縣13鄉鎮市區域排水整治及環境營造規劃、13鄉鎮市水利建造物安全檢查及水災防治等</t>
  </si>
  <si>
    <t>辦理全縣13鄉鎮市區域排水清淤疏浚、維護等工程</t>
  </si>
  <si>
    <t>辦理補助13鄉鎮市清淤工程</t>
  </si>
  <si>
    <t>(二)縣市管河川小計</t>
  </si>
  <si>
    <t>c006-2-1</t>
  </si>
  <si>
    <t>辦理13鄉鎮市一般排水改善工程</t>
  </si>
  <si>
    <t>c006-2-2</t>
  </si>
  <si>
    <t>辦理13鄉鎮市堤防新建工程</t>
  </si>
  <si>
    <t>水利行政與防洪勘測</t>
  </si>
  <si>
    <t>河川公地清查管理</t>
  </si>
  <si>
    <t>(三)雨水下水道小計</t>
  </si>
  <si>
    <t>c006-3-1</t>
  </si>
  <si>
    <t>業務推行事務費及旅費等</t>
  </si>
  <si>
    <t>c006-3-2</t>
  </si>
  <si>
    <t>防洪設施-抽水站管理及人事費</t>
  </si>
  <si>
    <t>自由街排水整治及整體景觀治理工程</t>
  </si>
  <si>
    <t>本縣雨水下水道工程</t>
  </si>
  <si>
    <t>本縣11鄉鎮等清淤工程</t>
  </si>
  <si>
    <t>註：1.本表主辦機關為行政院主計總處。</t>
  </si>
  <si>
    <r>
      <t xml:space="preserve">    2.本表第一次查填及送達期限為</t>
    </r>
    <r>
      <rPr>
        <sz val="14"/>
        <color indexed="10"/>
        <rFont val="標楷體"/>
        <family val="4"/>
      </rPr>
      <t>4月21日前</t>
    </r>
    <r>
      <rPr>
        <sz val="14"/>
        <rFont val="標楷體"/>
        <family val="4"/>
      </rPr>
      <t>，另請於</t>
    </r>
    <r>
      <rPr>
        <sz val="14"/>
        <color indexed="10"/>
        <rFont val="標楷體"/>
        <family val="4"/>
      </rPr>
      <t>11月20日前</t>
    </r>
    <r>
      <rPr>
        <sz val="14"/>
        <rFont val="標楷體"/>
        <family val="4"/>
      </rPr>
      <t>，將截至10月底之執行報表函報行政院主計總處。</t>
    </r>
  </si>
  <si>
    <t>實際執行進度</t>
  </si>
  <si>
    <t>力新綠化工程行</t>
  </si>
  <si>
    <r>
      <t>花蓮縣政府</t>
    </r>
    <r>
      <rPr>
        <b/>
        <sz val="18"/>
        <rFont val="Times New Roman"/>
        <family val="1"/>
      </rPr>
      <t>103</t>
    </r>
    <r>
      <rPr>
        <b/>
        <sz val="18"/>
        <rFont val="標楷體"/>
        <family val="4"/>
      </rPr>
      <t>年度縣道養護業務辦理情形表</t>
    </r>
  </si>
  <si>
    <r>
      <t>表</t>
    </r>
    <r>
      <rPr>
        <sz val="14"/>
        <rFont val="Times New Roman"/>
        <family val="1"/>
      </rPr>
      <t>9</t>
    </r>
  </si>
  <si>
    <r>
      <t xml:space="preserve">              (</t>
    </r>
    <r>
      <rPr>
        <sz val="14"/>
        <rFont val="標楷體"/>
        <family val="4"/>
      </rPr>
      <t>本表為季報表</t>
    </r>
    <r>
      <rPr>
        <sz val="14"/>
        <rFont val="Times New Roman"/>
        <family val="1"/>
      </rPr>
      <t>)</t>
    </r>
  </si>
  <si>
    <t>縣道名稱</t>
  </si>
  <si>
    <t>辦理路段及內容</t>
  </si>
  <si>
    <t>金額</t>
  </si>
  <si>
    <t>發包情形</t>
  </si>
  <si>
    <t>辦理進度</t>
  </si>
  <si>
    <t>發包日期</t>
  </si>
  <si>
    <t>承包廠商</t>
  </si>
  <si>
    <t>預定執行進度</t>
  </si>
  <si>
    <r>
      <t>103</t>
    </r>
    <r>
      <rPr>
        <sz val="12"/>
        <rFont val="標楷體"/>
        <family val="4"/>
      </rPr>
      <t>年度花蓮縣北區道路設施</t>
    </r>
    <r>
      <rPr>
        <sz val="12"/>
        <rFont val="Times New Roman"/>
        <family val="1"/>
      </rPr>
      <t>(</t>
    </r>
    <r>
      <rPr>
        <sz val="12"/>
        <rFont val="標楷體"/>
        <family val="4"/>
      </rPr>
      <t>排水溝、擋土牆等</t>
    </r>
    <r>
      <rPr>
        <sz val="12"/>
        <rFont val="Times New Roman"/>
        <family val="1"/>
      </rPr>
      <t>)</t>
    </r>
    <r>
      <rPr>
        <sz val="12"/>
        <rFont val="標楷體"/>
        <family val="4"/>
      </rPr>
      <t>第一期改善工程</t>
    </r>
    <r>
      <rPr>
        <sz val="12"/>
        <rFont val="Times New Roman"/>
        <family val="1"/>
      </rPr>
      <t>(</t>
    </r>
    <r>
      <rPr>
        <sz val="12"/>
        <rFont val="標楷體"/>
        <family val="4"/>
      </rPr>
      <t>開口契約</t>
    </r>
    <r>
      <rPr>
        <sz val="12"/>
        <rFont val="Times New Roman"/>
        <family val="1"/>
      </rPr>
      <t>)</t>
    </r>
  </si>
  <si>
    <t>本縣北區各鄉鎮道路設施工程開口契約</t>
  </si>
  <si>
    <t>103.4.29</t>
  </si>
  <si>
    <t>翊聖土木包工業</t>
  </si>
  <si>
    <r>
      <t>103.6.12</t>
    </r>
    <r>
      <rPr>
        <sz val="12"/>
        <rFont val="細明體"/>
        <family val="3"/>
      </rPr>
      <t>開工</t>
    </r>
  </si>
  <si>
    <r>
      <t>103</t>
    </r>
    <r>
      <rPr>
        <sz val="12"/>
        <rFont val="標楷體"/>
        <family val="4"/>
      </rPr>
      <t>年度花蓮縣北區道路路面改善工程</t>
    </r>
    <r>
      <rPr>
        <sz val="12"/>
        <rFont val="Times New Roman"/>
        <family val="1"/>
      </rPr>
      <t>(</t>
    </r>
    <r>
      <rPr>
        <sz val="12"/>
        <rFont val="標楷體"/>
        <family val="4"/>
      </rPr>
      <t>開口契約</t>
    </r>
    <r>
      <rPr>
        <sz val="12"/>
        <rFont val="Times New Roman"/>
        <family val="1"/>
      </rPr>
      <t>)</t>
    </r>
  </si>
  <si>
    <t>103.5.6</t>
  </si>
  <si>
    <t>路豐營造有限公司</t>
  </si>
  <si>
    <r>
      <t>103</t>
    </r>
    <r>
      <rPr>
        <sz val="12"/>
        <rFont val="標楷體"/>
        <family val="4"/>
      </rPr>
      <t>年度花蓮縣南區道路設施</t>
    </r>
    <r>
      <rPr>
        <sz val="12"/>
        <rFont val="Times New Roman"/>
        <family val="1"/>
      </rPr>
      <t>(</t>
    </r>
    <r>
      <rPr>
        <sz val="12"/>
        <rFont val="標楷體"/>
        <family val="4"/>
      </rPr>
      <t>排水溝、擋土牆等</t>
    </r>
    <r>
      <rPr>
        <sz val="12"/>
        <rFont val="Times New Roman"/>
        <family val="1"/>
      </rPr>
      <t>)</t>
    </r>
    <r>
      <rPr>
        <sz val="12"/>
        <rFont val="標楷體"/>
        <family val="4"/>
      </rPr>
      <t>改善工程</t>
    </r>
    <r>
      <rPr>
        <sz val="12"/>
        <rFont val="Times New Roman"/>
        <family val="1"/>
      </rPr>
      <t>(</t>
    </r>
    <r>
      <rPr>
        <sz val="12"/>
        <rFont val="標楷體"/>
        <family val="4"/>
      </rPr>
      <t>開口契約</t>
    </r>
    <r>
      <rPr>
        <sz val="12"/>
        <rFont val="Times New Roman"/>
        <family val="1"/>
      </rPr>
      <t>)</t>
    </r>
  </si>
  <si>
    <t>本縣南區各鄉鎮道路設施工程開口契約</t>
  </si>
  <si>
    <t>順鴻土木包工業</t>
  </si>
  <si>
    <r>
      <t>103</t>
    </r>
    <r>
      <rPr>
        <sz val="12"/>
        <rFont val="標楷體"/>
        <family val="4"/>
      </rPr>
      <t>年度花蓮縣南區道路路面第一期改善工程</t>
    </r>
    <r>
      <rPr>
        <sz val="12"/>
        <rFont val="Times New Roman"/>
        <family val="1"/>
      </rPr>
      <t>(</t>
    </r>
    <r>
      <rPr>
        <sz val="12"/>
        <rFont val="標楷體"/>
        <family val="4"/>
      </rPr>
      <t>開口契約</t>
    </r>
    <r>
      <rPr>
        <sz val="12"/>
        <rFont val="Times New Roman"/>
        <family val="1"/>
      </rPr>
      <t>)</t>
    </r>
  </si>
  <si>
    <t>103.4.8</t>
  </si>
  <si>
    <t>健達營造有限公司</t>
  </si>
  <si>
    <r>
      <t>103.5.20</t>
    </r>
    <r>
      <rPr>
        <sz val="12"/>
        <rFont val="細明體"/>
        <family val="3"/>
      </rPr>
      <t>開工</t>
    </r>
  </si>
  <si>
    <r>
      <t>103</t>
    </r>
    <r>
      <rPr>
        <sz val="12"/>
        <rFont val="標楷體"/>
        <family val="4"/>
      </rPr>
      <t>年度花蓮縣北區道路設施</t>
    </r>
    <r>
      <rPr>
        <sz val="12"/>
        <rFont val="Times New Roman"/>
        <family val="1"/>
      </rPr>
      <t>(</t>
    </r>
    <r>
      <rPr>
        <sz val="12"/>
        <rFont val="標楷體"/>
        <family val="4"/>
      </rPr>
      <t>排水溝、擋土牆等</t>
    </r>
    <r>
      <rPr>
        <sz val="12"/>
        <rFont val="Times New Roman"/>
        <family val="1"/>
      </rPr>
      <t>)</t>
    </r>
    <r>
      <rPr>
        <sz val="12"/>
        <rFont val="標楷體"/>
        <family val="4"/>
      </rPr>
      <t>第二期改善工程</t>
    </r>
    <r>
      <rPr>
        <sz val="12"/>
        <rFont val="Times New Roman"/>
        <family val="1"/>
      </rPr>
      <t>(</t>
    </r>
    <r>
      <rPr>
        <sz val="12"/>
        <rFont val="標楷體"/>
        <family val="4"/>
      </rPr>
      <t>開口契約</t>
    </r>
    <r>
      <rPr>
        <sz val="12"/>
        <rFont val="Times New Roman"/>
        <family val="1"/>
      </rPr>
      <t>)</t>
    </r>
  </si>
  <si>
    <r>
      <t>103</t>
    </r>
    <r>
      <rPr>
        <sz val="12"/>
        <rFont val="標楷體"/>
        <family val="4"/>
      </rPr>
      <t>年度花蓮縣北區道路路面第二期改善工程</t>
    </r>
    <r>
      <rPr>
        <sz val="12"/>
        <rFont val="Times New Roman"/>
        <family val="1"/>
      </rPr>
      <t>(</t>
    </r>
    <r>
      <rPr>
        <sz val="12"/>
        <rFont val="標楷體"/>
        <family val="4"/>
      </rPr>
      <t>開口契約</t>
    </r>
    <r>
      <rPr>
        <sz val="12"/>
        <rFont val="Times New Roman"/>
        <family val="1"/>
      </rPr>
      <t>)</t>
    </r>
  </si>
  <si>
    <r>
      <t>103</t>
    </r>
    <r>
      <rPr>
        <sz val="12"/>
        <rFont val="標楷體"/>
        <family val="4"/>
      </rPr>
      <t>年度花蓮縣南區道路設施</t>
    </r>
    <r>
      <rPr>
        <sz val="12"/>
        <rFont val="Times New Roman"/>
        <family val="1"/>
      </rPr>
      <t>(</t>
    </r>
    <r>
      <rPr>
        <sz val="12"/>
        <rFont val="標楷體"/>
        <family val="4"/>
      </rPr>
      <t>排水溝、擋土牆等</t>
    </r>
    <r>
      <rPr>
        <sz val="12"/>
        <rFont val="Times New Roman"/>
        <family val="1"/>
      </rPr>
      <t>)</t>
    </r>
    <r>
      <rPr>
        <sz val="12"/>
        <rFont val="標楷體"/>
        <family val="4"/>
      </rPr>
      <t>第二期改善工程</t>
    </r>
    <r>
      <rPr>
        <sz val="12"/>
        <rFont val="Times New Roman"/>
        <family val="1"/>
      </rPr>
      <t>(</t>
    </r>
    <r>
      <rPr>
        <sz val="12"/>
        <rFont val="標楷體"/>
        <family val="4"/>
      </rPr>
      <t>開口契約</t>
    </r>
    <r>
      <rPr>
        <sz val="12"/>
        <rFont val="Times New Roman"/>
        <family val="1"/>
      </rPr>
      <t>)</t>
    </r>
  </si>
  <si>
    <r>
      <t>103</t>
    </r>
    <r>
      <rPr>
        <sz val="12"/>
        <rFont val="標楷體"/>
        <family val="4"/>
      </rPr>
      <t>年度花蓮縣南區道路路面第二期改善工程</t>
    </r>
    <r>
      <rPr>
        <sz val="12"/>
        <rFont val="Times New Roman"/>
        <family val="1"/>
      </rPr>
      <t>(</t>
    </r>
    <r>
      <rPr>
        <sz val="12"/>
        <rFont val="標楷體"/>
        <family val="4"/>
      </rPr>
      <t>開口契約</t>
    </r>
    <r>
      <rPr>
        <sz val="12"/>
        <rFont val="Times New Roman"/>
        <family val="1"/>
      </rPr>
      <t>)</t>
    </r>
  </si>
  <si>
    <t>103.6.10</t>
  </si>
  <si>
    <r>
      <t>103</t>
    </r>
    <r>
      <rPr>
        <sz val="12"/>
        <rFont val="標楷體"/>
        <family val="4"/>
      </rPr>
      <t>年度花蓮縣道路設施</t>
    </r>
    <r>
      <rPr>
        <sz val="12"/>
        <rFont val="Times New Roman"/>
        <family val="1"/>
      </rPr>
      <t>(</t>
    </r>
    <r>
      <rPr>
        <sz val="12"/>
        <rFont val="標楷體"/>
        <family val="4"/>
      </rPr>
      <t>標誌、標線</t>
    </r>
    <r>
      <rPr>
        <sz val="12"/>
        <rFont val="Times New Roman"/>
        <family val="1"/>
      </rPr>
      <t>)</t>
    </r>
    <r>
      <rPr>
        <sz val="12"/>
        <rFont val="標楷體"/>
        <family val="4"/>
      </rPr>
      <t>改善工程</t>
    </r>
    <r>
      <rPr>
        <sz val="12"/>
        <rFont val="Times New Roman"/>
        <family val="1"/>
      </rPr>
      <t>(</t>
    </r>
    <r>
      <rPr>
        <sz val="12"/>
        <rFont val="標楷體"/>
        <family val="4"/>
      </rPr>
      <t>開口契約</t>
    </r>
    <r>
      <rPr>
        <sz val="12"/>
        <rFont val="Times New Roman"/>
        <family val="1"/>
      </rPr>
      <t>)</t>
    </r>
  </si>
  <si>
    <t>同工程名稱</t>
  </si>
  <si>
    <t>建安道路器材有限公司</t>
  </si>
  <si>
    <r>
      <t>103</t>
    </r>
    <r>
      <rPr>
        <sz val="12"/>
        <rFont val="標楷體"/>
        <family val="4"/>
      </rPr>
      <t>年度</t>
    </r>
    <r>
      <rPr>
        <sz val="12"/>
        <rFont val="Times New Roman"/>
        <family val="1"/>
      </rPr>
      <t>193</t>
    </r>
    <r>
      <rPr>
        <sz val="12"/>
        <rFont val="標楷體"/>
        <family val="4"/>
      </rPr>
      <t>線道路設施改善及全線巡查、坑洞修補</t>
    </r>
    <r>
      <rPr>
        <sz val="12"/>
        <rFont val="Times New Roman"/>
        <family val="1"/>
      </rPr>
      <t>(</t>
    </r>
    <r>
      <rPr>
        <sz val="12"/>
        <rFont val="標楷體"/>
        <family val="4"/>
      </rPr>
      <t>開口契約</t>
    </r>
    <r>
      <rPr>
        <sz val="12"/>
        <rFont val="Times New Roman"/>
        <family val="1"/>
      </rPr>
      <t>)</t>
    </r>
  </si>
  <si>
    <t>103.4.17</t>
  </si>
  <si>
    <r>
      <t>103.5.5</t>
    </r>
    <r>
      <rPr>
        <sz val="12"/>
        <rFont val="細明體"/>
        <family val="3"/>
      </rPr>
      <t>開工</t>
    </r>
  </si>
  <si>
    <r>
      <t>193</t>
    </r>
    <r>
      <rPr>
        <sz val="12"/>
        <rFont val="標楷體"/>
        <family val="4"/>
      </rPr>
      <t>線</t>
    </r>
    <r>
      <rPr>
        <sz val="12"/>
        <rFont val="Times New Roman"/>
        <family val="1"/>
      </rPr>
      <t>0k+000~53k+000</t>
    </r>
    <r>
      <rPr>
        <sz val="12"/>
        <rFont val="標楷體"/>
        <family val="4"/>
      </rPr>
      <t>路容整修工程</t>
    </r>
    <r>
      <rPr>
        <sz val="12"/>
        <rFont val="Times New Roman"/>
        <family val="1"/>
      </rPr>
      <t>(</t>
    </r>
    <r>
      <rPr>
        <sz val="12"/>
        <rFont val="標楷體"/>
        <family val="4"/>
      </rPr>
      <t>開口契約</t>
    </r>
    <r>
      <rPr>
        <sz val="12"/>
        <rFont val="Times New Roman"/>
        <family val="1"/>
      </rPr>
      <t>)</t>
    </r>
  </si>
  <si>
    <t>縣道193線0K~53K砍草、邊溝疏修及坑洞修補等工作開口契約</t>
  </si>
  <si>
    <t>103.1.24</t>
  </si>
  <si>
    <t>明架企業社</t>
  </si>
  <si>
    <r>
      <t>103.02.01</t>
    </r>
    <r>
      <rPr>
        <sz val="12"/>
        <rFont val="細明體"/>
        <family val="3"/>
      </rPr>
      <t>開工</t>
    </r>
  </si>
  <si>
    <r>
      <t>193</t>
    </r>
    <r>
      <rPr>
        <sz val="12"/>
        <rFont val="標楷體"/>
        <family val="4"/>
      </rPr>
      <t>線</t>
    </r>
    <r>
      <rPr>
        <sz val="12"/>
        <rFont val="Times New Roman"/>
        <family val="1"/>
      </rPr>
      <t>53k+000~110k+600</t>
    </r>
    <r>
      <rPr>
        <sz val="12"/>
        <rFont val="標楷體"/>
        <family val="4"/>
      </rPr>
      <t>路容整修工程</t>
    </r>
    <r>
      <rPr>
        <sz val="12"/>
        <rFont val="Times New Roman"/>
        <family val="1"/>
      </rPr>
      <t>(</t>
    </r>
    <r>
      <rPr>
        <sz val="12"/>
        <rFont val="標楷體"/>
        <family val="4"/>
      </rPr>
      <t>開口契約</t>
    </r>
    <r>
      <rPr>
        <sz val="12"/>
        <rFont val="Times New Roman"/>
        <family val="1"/>
      </rPr>
      <t>)</t>
    </r>
  </si>
  <si>
    <t>縣道193線53K~110K砍草、邊溝疏修及坑洞修補等工作開口契約</t>
  </si>
  <si>
    <r>
      <t>193</t>
    </r>
    <r>
      <rPr>
        <sz val="12"/>
        <rFont val="標楷體"/>
        <family val="4"/>
      </rPr>
      <t>線</t>
    </r>
    <r>
      <rPr>
        <sz val="12"/>
        <rFont val="Times New Roman"/>
        <family val="1"/>
      </rPr>
      <t>0k+000~110k+600</t>
    </r>
    <r>
      <rPr>
        <sz val="12"/>
        <rFont val="標楷體"/>
        <family val="4"/>
      </rPr>
      <t>災害搶修及道路修繕工程（開口契約）</t>
    </r>
  </si>
  <si>
    <t>易典營造有限公司</t>
  </si>
  <si>
    <r>
      <t>103.05.01</t>
    </r>
    <r>
      <rPr>
        <sz val="12"/>
        <rFont val="細明體"/>
        <family val="3"/>
      </rPr>
      <t>開工</t>
    </r>
  </si>
  <si>
    <r>
      <t>193</t>
    </r>
    <r>
      <rPr>
        <sz val="12"/>
        <rFont val="標楷體"/>
        <family val="4"/>
      </rPr>
      <t>線道路改善工程</t>
    </r>
    <r>
      <rPr>
        <sz val="12"/>
        <rFont val="Times New Roman"/>
        <family val="1"/>
      </rPr>
      <t>(</t>
    </r>
    <r>
      <rPr>
        <sz val="12"/>
        <rFont val="標楷體"/>
        <family val="4"/>
      </rPr>
      <t>開口契約</t>
    </r>
    <r>
      <rPr>
        <sz val="12"/>
        <rFont val="Times New Roman"/>
        <family val="1"/>
      </rPr>
      <t>)</t>
    </r>
  </si>
  <si>
    <r>
      <t>103</t>
    </r>
    <r>
      <rPr>
        <sz val="12"/>
        <rFont val="標楷體"/>
        <family val="4"/>
      </rPr>
      <t>年度</t>
    </r>
    <r>
      <rPr>
        <sz val="12"/>
        <rFont val="Times New Roman"/>
        <family val="1"/>
      </rPr>
      <t>193</t>
    </r>
    <r>
      <rPr>
        <sz val="12"/>
        <rFont val="標楷體"/>
        <family val="4"/>
      </rPr>
      <t>線道路設施改善工程</t>
    </r>
  </si>
  <si>
    <t>合計</t>
  </si>
  <si>
    <r>
      <t>註：</t>
    </r>
    <r>
      <rPr>
        <sz val="12"/>
        <rFont val="Times New Roman"/>
        <family val="1"/>
      </rPr>
      <t>1.</t>
    </r>
    <r>
      <rPr>
        <sz val="12"/>
        <rFont val="標楷體"/>
        <family val="4"/>
      </rPr>
      <t>本表主辦機關為行政院主計處及交通部公路總局。</t>
    </r>
  </si>
  <si>
    <r>
      <t>　　</t>
    </r>
    <r>
      <rPr>
        <sz val="12"/>
        <rFont val="Times New Roman"/>
        <family val="1"/>
      </rPr>
      <t>2.</t>
    </r>
    <r>
      <rPr>
        <sz val="12"/>
        <rFont val="標楷體"/>
        <family val="4"/>
      </rPr>
      <t>本表第一次查填及送達期限為</t>
    </r>
    <r>
      <rPr>
        <sz val="12"/>
        <rFont val="Times New Roman"/>
        <family val="1"/>
      </rPr>
      <t>4</t>
    </r>
    <r>
      <rPr>
        <sz val="12"/>
        <rFont val="標楷體"/>
        <family val="4"/>
      </rPr>
      <t>月</t>
    </r>
    <r>
      <rPr>
        <sz val="12"/>
        <rFont val="Times New Roman"/>
        <family val="1"/>
      </rPr>
      <t>20</t>
    </r>
    <r>
      <rPr>
        <sz val="12"/>
        <rFont val="標楷體"/>
        <family val="4"/>
      </rPr>
      <t>日前，請填寫</t>
    </r>
    <r>
      <rPr>
        <sz val="12"/>
        <rFont val="Times New Roman"/>
        <family val="1"/>
      </rPr>
      <t>1</t>
    </r>
    <r>
      <rPr>
        <sz val="12"/>
        <rFont val="標楷體"/>
        <family val="4"/>
      </rPr>
      <t>至</t>
    </r>
    <r>
      <rPr>
        <sz val="12"/>
        <rFont val="Times New Roman"/>
        <family val="1"/>
      </rPr>
      <t>3</t>
    </r>
    <r>
      <rPr>
        <sz val="12"/>
        <rFont val="標楷體"/>
        <family val="4"/>
      </rPr>
      <t>月份資料。</t>
    </r>
  </si>
  <si>
    <r>
      <t xml:space="preserve">    3.</t>
    </r>
    <r>
      <rPr>
        <sz val="12"/>
        <rFont val="標楷體"/>
        <family val="4"/>
      </rPr>
      <t>本表僅須收回自辦之縣政府填報。</t>
    </r>
  </si>
  <si>
    <r>
      <t>　　2.本表第一次查填及送達期限為</t>
    </r>
    <r>
      <rPr>
        <sz val="12"/>
        <color indexed="10"/>
        <rFont val="標楷體"/>
        <family val="4"/>
      </rPr>
      <t>3月3日前</t>
    </r>
    <r>
      <rPr>
        <sz val="12"/>
        <rFont val="標楷體"/>
        <family val="4"/>
      </rPr>
      <t>，請完成年度經費分配情形。</t>
    </r>
  </si>
  <si>
    <t>單位：千元</t>
  </si>
  <si>
    <t>計畫
編號</t>
  </si>
  <si>
    <t>公務預算部分</t>
  </si>
  <si>
    <t>合計</t>
  </si>
  <si>
    <t>政事別為社會福利支出</t>
  </si>
  <si>
    <t>政事別非為社會福利支出</t>
  </si>
  <si>
    <t>小計</t>
  </si>
  <si>
    <t>中央補助</t>
  </si>
  <si>
    <t>A001</t>
  </si>
  <si>
    <t>一、社會救助業務</t>
  </si>
  <si>
    <t>A001-1</t>
  </si>
  <si>
    <t>（一）低收入戶家庭及兒童生活扶助</t>
  </si>
  <si>
    <t>A001-2</t>
  </si>
  <si>
    <t>（二）低收入戶就學生活扶助</t>
  </si>
  <si>
    <t>A001-3</t>
  </si>
  <si>
    <t>（三）低收入戶以工代賑</t>
  </si>
  <si>
    <t>A001-4</t>
  </si>
  <si>
    <t>A001-5</t>
  </si>
  <si>
    <t>A001-6</t>
  </si>
  <si>
    <t>A001-7</t>
  </si>
  <si>
    <t>A002</t>
  </si>
  <si>
    <t>A002-1</t>
  </si>
  <si>
    <t>A002-4</t>
  </si>
  <si>
    <t>（一）中低收入老人生活津貼</t>
  </si>
  <si>
    <t>A005-2</t>
  </si>
  <si>
    <t>A005-3</t>
  </si>
  <si>
    <t>A005-4</t>
  </si>
  <si>
    <t>A005-5</t>
  </si>
  <si>
    <t>貳、非社會局主管</t>
  </si>
  <si>
    <t>1.性侵害防治業務（衛生局）</t>
  </si>
  <si>
    <t>2.社區發展（民政局）</t>
  </si>
  <si>
    <t>社區發展支出</t>
  </si>
  <si>
    <t>花蓮縣政府103年度社會福利補助經費計畫分配及執行明細表</t>
  </si>
  <si>
    <t>表1</t>
  </si>
  <si>
    <t>(本表為季報表)</t>
  </si>
  <si>
    <t>計畫名稱</t>
  </si>
  <si>
    <t>基金自籌部分</t>
  </si>
  <si>
    <r>
      <t>中央補助</t>
    </r>
  </si>
  <si>
    <t>直轄市及
縣市自籌等</t>
  </si>
  <si>
    <t>截至本季累計實際支用數</t>
  </si>
  <si>
    <t>全年度
編列數</t>
  </si>
  <si>
    <r>
      <t xml:space="preserve">政事別
</t>
    </r>
    <r>
      <rPr>
        <sz val="10"/>
        <rFont val="標楷體"/>
        <family val="4"/>
      </rPr>
      <t>（中分類）</t>
    </r>
  </si>
  <si>
    <t>總                   計</t>
  </si>
  <si>
    <t>壹、社會局主管(包括社會局及所屬)</t>
  </si>
  <si>
    <t>（四）中低收入戶醫療費用補助</t>
  </si>
  <si>
    <t>（五）充實社會救助金專戶</t>
  </si>
  <si>
    <t>（六）急難救助</t>
  </si>
  <si>
    <t>（七）其他社會救助支出</t>
  </si>
  <si>
    <t>二、兒童及少年福利服務</t>
  </si>
  <si>
    <t>（一）18歲以下低收入戶暨弱勢兒童及少年
　　　醫療補助</t>
  </si>
  <si>
    <t>A002-2</t>
  </si>
  <si>
    <t xml:space="preserve"> (二)兒童及少年保護三級預防服務措施</t>
  </si>
  <si>
    <t>A002-3</t>
  </si>
  <si>
    <t xml:space="preserve"> (三)弱勢家庭兒童及少年緊急生活扶助</t>
  </si>
  <si>
    <t xml:space="preserve"> (四)增聘兒童及少年保護專責社工人力</t>
  </si>
  <si>
    <t>A002-5</t>
  </si>
  <si>
    <t xml:space="preserve"> (五)其他兒童及少年福利服務支出</t>
  </si>
  <si>
    <t>A003</t>
  </si>
  <si>
    <t>三、婦女福利服務</t>
  </si>
  <si>
    <t>A003-1</t>
  </si>
  <si>
    <t>（一）依特殊境遇家庭扶助條例所定各項補助</t>
  </si>
  <si>
    <t>A003-2</t>
  </si>
  <si>
    <t>（二）其他婦女福利服務支出</t>
  </si>
  <si>
    <t>A004</t>
  </si>
  <si>
    <t>四、老人福利服務</t>
  </si>
  <si>
    <t>A004-1</t>
  </si>
  <si>
    <t>A004-2</t>
  </si>
  <si>
    <t>（二）建立社區照顧關懷據點</t>
  </si>
  <si>
    <t>A004-3</t>
  </si>
  <si>
    <t>（三）其他老人福利服務支出</t>
  </si>
  <si>
    <t>A005</t>
  </si>
  <si>
    <t>五、身心障礙福利服務</t>
  </si>
  <si>
    <t>A005-1</t>
  </si>
  <si>
    <t>（一）身心障礙者生活補助</t>
  </si>
  <si>
    <t>（二）身心障礙者輔助器具補助</t>
  </si>
  <si>
    <t>（三）身心障礙者教養費補助</t>
  </si>
  <si>
    <t>（四）身心障礙者參加社會保險保險費補助</t>
  </si>
  <si>
    <t>（五）其他身心障礙福利服務支出</t>
  </si>
  <si>
    <t>A006</t>
  </si>
  <si>
    <t>六、社區發展</t>
  </si>
  <si>
    <t>社區發展支出</t>
  </si>
  <si>
    <t>A007</t>
  </si>
  <si>
    <t>七、志願服務</t>
  </si>
  <si>
    <t>A008</t>
  </si>
  <si>
    <t>八、社會工作</t>
  </si>
  <si>
    <t>A009</t>
  </si>
  <si>
    <t>九、家庭暴力及性侵害防治</t>
  </si>
  <si>
    <t>A009-1</t>
  </si>
  <si>
    <t>（一）家庭暴力及性侵害防治服務</t>
  </si>
  <si>
    <t>A009-2</t>
  </si>
  <si>
    <t>（二）其他家庭暴力及性侵害防治業務支出</t>
  </si>
  <si>
    <t>A010</t>
  </si>
  <si>
    <t>十、國民年金保費補助</t>
  </si>
  <si>
    <t>A011</t>
  </si>
  <si>
    <t>十一、其他列於社會局主管支出</t>
  </si>
  <si>
    <t>行政支出</t>
  </si>
  <si>
    <t>A012</t>
  </si>
  <si>
    <t>一、農民健康保險保費補助</t>
  </si>
  <si>
    <t>A013</t>
  </si>
  <si>
    <t>二、老年農民福利津貼</t>
  </si>
  <si>
    <t>A014</t>
  </si>
  <si>
    <r>
      <t>三、其他社會福利支出</t>
    </r>
  </si>
  <si>
    <r>
      <t>註：1.本表主辦機關為行政院主計總處及</t>
    </r>
    <r>
      <rPr>
        <sz val="12"/>
        <color indexed="10"/>
        <rFont val="標楷體"/>
        <family val="4"/>
      </rPr>
      <t>衛生福利部</t>
    </r>
    <r>
      <rPr>
        <sz val="12"/>
        <rFont val="標楷體"/>
        <family val="4"/>
      </rPr>
      <t>；本表第一次查填及送達期限為3</t>
    </r>
    <r>
      <rPr>
        <sz val="12"/>
        <color indexed="10"/>
        <rFont val="標楷體"/>
        <family val="4"/>
      </rPr>
      <t>月3日前</t>
    </r>
    <r>
      <rPr>
        <sz val="12"/>
        <rFont val="標楷體"/>
        <family val="4"/>
      </rPr>
      <t>，請完成年度經費分配情形。</t>
    </r>
  </si>
  <si>
    <t xml:space="preserve">    2.填表說明：</t>
  </si>
  <si>
    <t>(1)中央補助係指中央對各直轄市及縣市社會福利一般性補助款總數。</t>
  </si>
  <si>
    <t>(2)直轄市及縣市自籌等包括中央計畫型補助款、直轄市及縣市政府自有財源及公益彩券盈餘分配等。</t>
  </si>
  <si>
    <t>(3)本表公務預算合計數應配合追加減預算予以適時調整。</t>
  </si>
  <si>
    <t>(4)D1＋D2之合計數應等於公務預算中社會福利支出（政事別大分類）總數。</t>
  </si>
  <si>
    <t>(5)基金自籌部分係指由附屬單位預算基金自籌財源支應，不包括由公務預算撥補部分；直轄市或縣市公益彩券盈餘分配設有基金管理運用者，應將附屬單位預算支出面編列和執行數額填列於此，但應注意不得包含指定辦理</t>
  </si>
  <si>
    <t xml:space="preserve">   施政項目數額。</t>
  </si>
  <si>
    <t>(6)E之中央補助社會救助業務編列數額，不得低於行政院主計總處設算匡列數。</t>
  </si>
  <si>
    <t>(7)其他社會救助支出包括辦理低收入戶調查、遊民收容輔導、健保病患住院膳食費補助、災害救助、設立社會救助機構或委託收容安置及其他社會救助業務等。</t>
  </si>
  <si>
    <t>(8)其他兒童及少年福利服務支出包括兒童及少年福利促進委員會、兒童專業人員訓練、發展遲緩兒童早期療育、親職教育諮詢輔導及宣導活動、困苦失依兒童生活扶助、兒童安置服務、設立公私立托兒所與兒童</t>
  </si>
  <si>
    <t xml:space="preserve">   福利機構、困苦失依少年生活扶助與醫療扶助、設立少年福利機構、辦理少年轉向制度、成立兒童及少年性交易防治督導會報、辦理兒童及少年性交易防治教育宣導、陪同偵訊、辦理中輟學生調查、設立關懷</t>
  </si>
  <si>
    <t xml:space="preserve">   中心、辦理緊急收容及短期收容、辦理加害人輔導教育與其他兒童及少年福利業務等。</t>
  </si>
  <si>
    <t>(9)其他婦女福利服務支出包括辦理婦女福利服務活動、設立婦女福利服務中心與庇護中心、辦理單親及不幸婦女保護扶助、辦理婦女福利工作人員專業訓練及其他婦女福利業務等。</t>
  </si>
  <si>
    <t>(10)其他老人福利服務支出包括設立老人福利促進委員會(推動小組)、辦理老人福利專業人員訓練、設立老人福利機構、中低收入老人特別照顧津貼、老人居家服務、辦理老人福利服務活動、辦理老人保護、安置、辦理施</t>
  </si>
  <si>
    <t xml:space="preserve">    虐者家庭教育與輔導、辦理獨居老人緊急救援服務及其他老人福利業務等。</t>
  </si>
  <si>
    <t>(11)其他身心障礙福利服務支出包括身心障礙福利專業人員訓練、設立身心障礙者保護委員會、辦理個別化專業服務評估、補助福利團體充實設備辦理福利服務、辦理身心障礙者社區、居家服務、制定身心障礙者生涯轉銜</t>
  </si>
  <si>
    <t xml:space="preserve">    計畫、身心障礙者房屋租金及貸款利息補助、辦理身心障礙者福利服務活動、設立庇護工場、商店、身心障礙福利機構及其他身心障礙福利業務等。</t>
  </si>
  <si>
    <t>(12)其他家庭暴力及性侵害防治業務支出包括設置防治中心、辦理被害人保護業務、被害人各項補助、設置未成年子女會面交往與交付處所、建立資料庫、辦理防治教育與宣導活動及其他家暴及性侵害防治業務等。</t>
  </si>
  <si>
    <t>(13)可歸類於個別項目者請儘量歸類，如無法明確歸類時再填至A011「其他列於社會局主管支出」項目。另辦理計畫項目之約聘僱人員人事費請歸至各該計畫項目內。</t>
  </si>
  <si>
    <t>(14)上述歸類為社會局主管辦理之項目，如同時有由其他單位辦理時（如衛生局、民政局等），請依下列範例填寫方式填寫：</t>
  </si>
  <si>
    <r>
      <t>基金自籌部分</t>
    </r>
  </si>
  <si>
    <t>政事別
（中分類）</t>
  </si>
  <si>
    <t>三、其他社會福利支出</t>
  </si>
  <si>
    <t>計畫編號</t>
  </si>
  <si>
    <t>經費</t>
  </si>
  <si>
    <t>B002</t>
  </si>
  <si>
    <t>B003</t>
  </si>
  <si>
    <t>B004</t>
  </si>
  <si>
    <t>B005</t>
  </si>
  <si>
    <t>B006</t>
  </si>
  <si>
    <t>B007</t>
  </si>
  <si>
    <t>B009</t>
  </si>
  <si>
    <t>B011</t>
  </si>
  <si>
    <t>B014</t>
  </si>
  <si>
    <t>花蓮縣政府103年度教育設施補助經費計畫分配及執行明細表</t>
  </si>
  <si>
    <r>
      <t>表</t>
    </r>
    <r>
      <rPr>
        <b/>
        <sz val="11"/>
        <rFont val="Times New Roman"/>
        <family val="1"/>
      </rPr>
      <t>2</t>
    </r>
  </si>
  <si>
    <r>
      <t>(</t>
    </r>
    <r>
      <rPr>
        <sz val="16"/>
        <rFont val="標楷體"/>
        <family val="4"/>
      </rPr>
      <t>本表為季報表</t>
    </r>
    <r>
      <rPr>
        <sz val="16"/>
        <rFont val="Times New Roman"/>
        <family val="1"/>
      </rPr>
      <t>)</t>
    </r>
  </si>
  <si>
    <t>單位：千元</t>
  </si>
  <si>
    <t xml:space="preserve">計畫名稱
</t>
  </si>
  <si>
    <t>辦理項目及內容</t>
  </si>
  <si>
    <t>辦理機關</t>
  </si>
  <si>
    <t>經費支用科目</t>
  </si>
  <si>
    <r>
      <t>預算數</t>
    </r>
    <r>
      <rPr>
        <sz val="14"/>
        <rFont val="Times New Roman"/>
        <family val="1"/>
      </rPr>
      <t>(1)</t>
    </r>
  </si>
  <si>
    <t>合計</t>
  </si>
  <si>
    <t>中央補助部分</t>
  </si>
  <si>
    <t>直轄市及縣市自籌部分</t>
  </si>
  <si>
    <r>
      <t>累計實際支用數</t>
    </r>
    <r>
      <rPr>
        <sz val="14"/>
        <rFont val="Times New Roman"/>
        <family val="1"/>
      </rPr>
      <t>(2)</t>
    </r>
  </si>
  <si>
    <r>
      <t>累計實際支用比率％</t>
    </r>
    <r>
      <rPr>
        <sz val="12"/>
        <rFont val="Times New Roman"/>
        <family val="1"/>
      </rPr>
      <t>(3)=(2)/(1)</t>
    </r>
  </si>
  <si>
    <t>B001</t>
  </si>
  <si>
    <t>營養午餐</t>
  </si>
  <si>
    <t>補助國中小貧困學生午餐費及一般學生午餐費，國小營養午餐設備維護費等</t>
  </si>
  <si>
    <t>教育處</t>
  </si>
  <si>
    <t>體育及衛生教育計畫-體育及衛生教育計畫
建築及設備計畫-其他設備計畫</t>
  </si>
  <si>
    <t>整建國中與國小教育設施計畫</t>
  </si>
  <si>
    <t>補助各國民中小學改善教學環境設施、充實教學設備、校舍及危險逾齡廚房修建等經費(改善教學環境)</t>
  </si>
  <si>
    <t>建築及設備計畫-其他設備計畫</t>
  </si>
  <si>
    <t>補助國中小運動場館修繕經費</t>
  </si>
  <si>
    <t>建築及設備計畫-營建及修建工程計畫</t>
  </si>
  <si>
    <r>
      <t>國民中小學老舊校舍整建</t>
    </r>
  </si>
  <si>
    <t>辦理國民中小學老舊建物改善</t>
  </si>
  <si>
    <t>中途學校</t>
  </si>
  <si>
    <t>辦理中輟學生特殊輔導、安置及教學等一般行政所需各項經費</t>
  </si>
  <si>
    <t>縣立國民中學</t>
  </si>
  <si>
    <t>花蓮縣南平中學-國民教育計畫、一般行政管理計畫、建築及設備計畫</t>
  </si>
  <si>
    <t>花蓮縣政府103年度基本設施補助經費計畫分配及執行明細表</t>
  </si>
  <si>
    <t>表3</t>
  </si>
  <si>
    <t>單位：千元</t>
  </si>
  <si>
    <t>辦理機關</t>
  </si>
  <si>
    <t>辦理內容</t>
  </si>
  <si>
    <t>實施地點
(註明區或
鄉鎮市別)</t>
  </si>
  <si>
    <t>核定經費數(1)</t>
  </si>
  <si>
    <r>
      <t>進度</t>
    </r>
  </si>
  <si>
    <t>合計</t>
  </si>
  <si>
    <t>中央補助
部分</t>
  </si>
  <si>
    <t>直轄市及縣
市自籌部分</t>
  </si>
  <si>
    <t>預定進度％</t>
  </si>
  <si>
    <t>實際進度％</t>
  </si>
  <si>
    <t>進度比較％</t>
  </si>
  <si>
    <t>累計實際支用數(2)</t>
  </si>
  <si>
    <t>累計實際支
用比率％
(3)=(2)/(1)</t>
  </si>
  <si>
    <t>c001</t>
  </si>
  <si>
    <t>文化經費部分(專款專用)</t>
  </si>
  <si>
    <t>c001-1-1</t>
  </si>
  <si>
    <t>圖書館自動化主機等軟硬體系統維護費</t>
  </si>
  <si>
    <t>文化局</t>
  </si>
  <si>
    <t>加強維護本縣公共圖書館自動化暨網路連線系統正常運作及安全，定期保養維護軟硬體設備。</t>
  </si>
  <si>
    <t>花蓮市</t>
  </si>
  <si>
    <t>調整</t>
  </si>
  <si>
    <t>花蓮縣</t>
  </si>
  <si>
    <t>洄瀾美展</t>
  </si>
  <si>
    <t>本縣年度美展，辦理徵件、評審、展覽（包含徵件獲獎展覽及邀請展）、頒獎以及專輯製作。</t>
  </si>
  <si>
    <t>石雕館策劃展</t>
  </si>
  <si>
    <t>石雕博物館一年策劃3檔，共9場次，展出石雕、石藝或其他立體雕塑作品。</t>
  </si>
  <si>
    <t>花蓮縣文化薪傳獎</t>
  </si>
  <si>
    <t>本縣年度文化薪傳獎受理推薦、甄選及展覽。</t>
  </si>
  <si>
    <t>花蓮縣文化創意產業發展計畫</t>
  </si>
  <si>
    <t>辦理文創產業輔導推廣等活動</t>
  </si>
  <si>
    <t>地方民俗文化節慶活動</t>
  </si>
  <si>
    <t>辦理元宵、中秋、端午等節慶活動</t>
  </si>
  <si>
    <t>假日文化廣場</t>
  </si>
  <si>
    <t>補助鄉鎮市公所及立案團體辦理藝文活動</t>
  </si>
  <si>
    <t>兒童劇展演</t>
  </si>
  <si>
    <t>太平洋左岸藝術季</t>
  </si>
  <si>
    <t>邀請15場次國內、外優質表演團隊蒞臨花蓮演出，提昇本縣藝術賞析水準。</t>
  </si>
  <si>
    <t>志工組訓</t>
  </si>
  <si>
    <t>辦理本局志工組訓、導覽觀摩及研習、表揚、會議及年例會等工作。</t>
  </si>
  <si>
    <t>美崙溪畔日式宿舍營運管理</t>
  </si>
  <si>
    <t>辦理環境維護及綠美化、定期巡邏、解說人才培訓訓練、文化資產保存工作坊、將軍府浴衣節活動等。</t>
  </si>
  <si>
    <t>太巴塱部落箭竹產業文化園區表演舞台修繕</t>
  </si>
  <si>
    <t>辦理舞台背板抽換更新與立柱加固。</t>
  </si>
  <si>
    <t>光復鄉</t>
  </si>
  <si>
    <t>縣定古蹟吉野開村紀念碑綠美化工程</t>
  </si>
  <si>
    <t>辦理鑿井及相關配電系統工程、噴灌系統工程、古蹟周邊環境綠美化改善工程、機電系統圍籬工程等之規劃、設計及監造。</t>
  </si>
  <si>
    <t>吉安鄉</t>
  </si>
  <si>
    <t>購買圖書、視聽資料以充實圖書館館藏</t>
  </si>
  <si>
    <t>一、購置圖書及視聽資料。
二、分四期採購，平均每期25萬元。
三、預計採購約3400冊各類書籍及50卷視聽資料。</t>
  </si>
  <si>
    <t>建置本縣公共圖書館(含本局)自動化系統</t>
  </si>
  <si>
    <t>全面更新本縣公共圖書館自動化軟硬體設備暨網路連線系統，提供完善之資訊服務。</t>
  </si>
  <si>
    <t>c002</t>
  </si>
  <si>
    <t>體育經費部分(專款專用)</t>
  </si>
  <si>
    <t>c002-1-1</t>
  </si>
  <si>
    <t>縣立體育場維護管理</t>
  </si>
  <si>
    <t>體育場</t>
  </si>
  <si>
    <t>體育場人事、業務費</t>
  </si>
  <si>
    <t>各場館房屋整建、公共設施修換維護費用</t>
  </si>
  <si>
    <t>各場館房屋硬體設備維護、修繕</t>
  </si>
  <si>
    <t>機械設備、資訊設備汰換、維修及添購</t>
  </si>
  <si>
    <t>雜項設備汰換、維修及添購</t>
  </si>
  <si>
    <t>縣立棒球場修繕工程</t>
  </si>
  <si>
    <t>縣立棒球場設施改善</t>
  </si>
  <si>
    <t>游泳池面層整修工程</t>
  </si>
  <si>
    <t>太昌游泳池設施改善</t>
  </si>
  <si>
    <t>c004</t>
  </si>
  <si>
    <t>道路養護及道安計畫部分(自辦之縣政府另填附表9)(專款專用)</t>
  </si>
  <si>
    <t>c004-1</t>
  </si>
  <si>
    <t xml:space="preserve">    縣道養護經費</t>
  </si>
  <si>
    <t>c004-1-1</t>
  </si>
  <si>
    <r>
      <t>縣道</t>
    </r>
    <r>
      <rPr>
        <sz val="12"/>
        <rFont val="Times New Roman"/>
        <family val="1"/>
      </rPr>
      <t>193</t>
    </r>
    <r>
      <rPr>
        <sz val="12"/>
        <rFont val="標楷體"/>
        <family val="4"/>
      </rPr>
      <t>線養護工程</t>
    </r>
  </si>
  <si>
    <t>建設處</t>
  </si>
  <si>
    <t>各鄉鎮市</t>
  </si>
  <si>
    <t>全縣道路橋樑交通設施等興建改善及維護工程</t>
  </si>
  <si>
    <t>c005</t>
  </si>
  <si>
    <t>交通建設經費(不含道路養護及道安計畫)</t>
  </si>
  <si>
    <t>c005-2</t>
  </si>
  <si>
    <t>　　市區及村里道路經費</t>
  </si>
  <si>
    <t>c005-2-1</t>
  </si>
  <si>
    <t>花蓮市及吉安鄉等重要市區道路改善工程</t>
  </si>
  <si>
    <t>花蓮市、吉安鄉</t>
  </si>
  <si>
    <r>
      <t>補助</t>
    </r>
    <r>
      <rPr>
        <sz val="12"/>
        <rFont val="Times New Roman"/>
        <family val="1"/>
      </rPr>
      <t>13</t>
    </r>
    <r>
      <rPr>
        <sz val="12"/>
        <rFont val="標楷體"/>
        <family val="4"/>
      </rPr>
      <t>鄉鎮市公所辦理編號鄉道養護工程</t>
    </r>
  </si>
  <si>
    <t>c006</t>
  </si>
  <si>
    <t>水利經費（另填附表8）(專款專用)</t>
  </si>
  <si>
    <t>c006-1</t>
  </si>
  <si>
    <t xml:space="preserve">    區域排水</t>
  </si>
  <si>
    <t>c006-1-1</t>
  </si>
  <si>
    <t>13鄉鎮市區域排水改善工程</t>
  </si>
  <si>
    <t>辦理13鄉鎮市區域排水改善工程</t>
  </si>
  <si>
    <t>全縣13鄉鎮市區域排水整治及環境營造規劃、13鄉鎮市水利建造物安全檢查及水災防治等</t>
  </si>
  <si>
    <t>辦理全縣13鄉鎮市區域排水整治及環境營造規劃、13鄉鎮市水利建造物安全檢查及水災防治等</t>
  </si>
  <si>
    <t>全縣13鄉鎮市區域排水清淤疏浚、維護等工程</t>
  </si>
  <si>
    <t>辦理全縣13鄉鎮市區域排水清淤疏浚、維護等工程</t>
  </si>
  <si>
    <t>補助13鄉鎮市清淤工程</t>
  </si>
  <si>
    <t>辦理補助13鄉鎮市清淤工程</t>
  </si>
  <si>
    <t>c006-2</t>
  </si>
  <si>
    <t xml:space="preserve">    縣市管河川</t>
  </si>
  <si>
    <t>c006-2-1</t>
  </si>
  <si>
    <t>13鄉鎮市一般排水改善工程</t>
  </si>
  <si>
    <t>13鄉鎮市堤防新建工程</t>
  </si>
  <si>
    <t>美崙溪淤積清除等維護工程</t>
  </si>
  <si>
    <t>吉安溪淤積清除等維護工程</t>
  </si>
  <si>
    <t>水利行政與防洪勘測</t>
  </si>
  <si>
    <t>綜理水利行政業務，取締違反水利法案件</t>
  </si>
  <si>
    <t>河川公地清查管理</t>
  </si>
  <si>
    <t>辦理河川管理及河川維護工作等</t>
  </si>
  <si>
    <t>c006-3</t>
  </si>
  <si>
    <t xml:space="preserve">    雨水下水道</t>
  </si>
  <si>
    <t>c006-3-1</t>
  </si>
  <si>
    <t>業務推行事務費及旅費等</t>
  </si>
  <si>
    <t>業務費及旅費</t>
  </si>
  <si>
    <t>防洪設施-抽水站管理及人事費</t>
  </si>
  <si>
    <t>辦理抽水站管理費及人事費用</t>
  </si>
  <si>
    <t>自由街排水整治及整體景觀治理工程</t>
  </si>
  <si>
    <t>新增雨水箱涵</t>
  </si>
  <si>
    <t>花蓮市　</t>
  </si>
  <si>
    <t>本縣雨水下水道工程</t>
  </si>
  <si>
    <t>施設排水溝、集水井、箱涵、人孔</t>
  </si>
  <si>
    <t>本縣11鄉鎮等清淤工程</t>
  </si>
  <si>
    <t>清淤雨水人孔箱涵、邊溝</t>
  </si>
  <si>
    <t>11鄉鎮</t>
  </si>
  <si>
    <t>c007</t>
  </si>
  <si>
    <t>農業建設經費</t>
  </si>
  <si>
    <t>c007-1</t>
  </si>
  <si>
    <t xml:space="preserve">    農路經費</t>
  </si>
  <si>
    <t>c007-1-1</t>
  </si>
  <si>
    <t>農路改善、農業灌溉及農村建設等工程</t>
  </si>
  <si>
    <t>農業處</t>
  </si>
  <si>
    <t>辦理農路改善、農業灌溉及農村建設等工程</t>
  </si>
  <si>
    <t>c007-2</t>
  </si>
  <si>
    <t xml:space="preserve">    其他</t>
  </si>
  <si>
    <t>c007-2-1</t>
  </si>
  <si>
    <t>補助各級農民團體辦理改善農業發展設設備及水稻育苗、採收、烘乾、貯存、分級等設備費用</t>
  </si>
  <si>
    <t>補助農會設置全縣農業推廣教育訓練中心之軟硬體及設備經費</t>
  </si>
  <si>
    <t>農漁民團體及產銷班加工、包裝、生產、運輸及冷藏等設備，補助辦理輔導漁畜產業永續經營改善產銷設施及充實漁畜產加工設備、及各生產區地標及指示標幟系統</t>
  </si>
  <si>
    <t>補助辦理加工、包裝、生產、運輸及冷藏、魚市場辦公室等設施，改善產銷設施及充實加工設備、與辦理各生產區地標及指示標幟系統。</t>
  </si>
  <si>
    <t>花蓮區漁會花蓮漁港漁民漁具整補場整建</t>
  </si>
  <si>
    <t>補助花蓮漁港漁具整補場整建</t>
  </si>
  <si>
    <t>花蓮區漁會賞鯨碼頭各項設施維護及修繕</t>
  </si>
  <si>
    <t>補助賞鯨碼頭各項設施維護及修繕</t>
  </si>
  <si>
    <t>花蓮市、豐濱鄉</t>
  </si>
  <si>
    <t>補助農民團體辦理農業生產設施、加工及包裝等相關設備及改善物流超市營運設施設備等費用</t>
  </si>
  <si>
    <t>本縣境內主要道路兩旁綠美化景觀工程</t>
  </si>
  <si>
    <t>主要道路兩旁綠美化植栽種植維護</t>
  </si>
  <si>
    <t>水土保持保育利用公共設施計畫工程、農村發展規劃建設計畫工程、農村及農業據點綠美化及設施改善</t>
  </si>
  <si>
    <t>辦理水土保持保育利用公共設施計畫工程、農村發展規劃建設計畫工程、農村及農業據點綠美化及設施改善</t>
  </si>
  <si>
    <t>治山防災及綠美化、集水區防砂埧、潛埧、固床工等設施清砂、維護及坡地保育計畫工程</t>
  </si>
  <si>
    <t>辦理治山防災及綠美化、集水區防砂埧、潛埧、固床工等設施清砂、維護及坡地保育計畫工程</t>
  </si>
  <si>
    <t>宜農牧地蓄水池及灌溉管線相關工程</t>
  </si>
  <si>
    <t>辦理宜農牧地蓄水池及灌溉管線相關工程</t>
  </si>
  <si>
    <t>辦理休閒農漁據點、農漁村公共設施綠美化及絞車房、導航燈、港渠清淤、養殖區設施等設施興修</t>
  </si>
  <si>
    <t>補助公所辦理農業公共工程、奇美橋檢測工作及治山防災及農村基層建設</t>
  </si>
  <si>
    <t>美崙山公園公共設施新建及維護</t>
  </si>
  <si>
    <t>步道、監視器、公共設施…等</t>
  </si>
  <si>
    <t>花蓮巿</t>
  </si>
  <si>
    <t>c008</t>
  </si>
  <si>
    <t>公有建物及設施經費</t>
  </si>
  <si>
    <t>c008-1</t>
  </si>
  <si>
    <t xml:space="preserve">    辦公廳舍整建經費</t>
  </si>
  <si>
    <t>c008-1-1</t>
  </si>
  <si>
    <t xml:space="preserve">    　　警察廳舍(指定項目)</t>
  </si>
  <si>
    <t>c008-1-1-1</t>
  </si>
  <si>
    <t>鳳林分局港口派出所圍牆設施工程</t>
  </si>
  <si>
    <t>警察局</t>
  </si>
  <si>
    <t>豐濱鄉</t>
  </si>
  <si>
    <t>本局所屬各單位廳舍防颱板設置工程</t>
  </si>
  <si>
    <t>鳳林分局奇美派出所廳舍耐震補強整修工程</t>
  </si>
  <si>
    <t>瑞穗鄉</t>
  </si>
  <si>
    <t>鳳林分局富田派出所廳舍耐震補強整修工程</t>
  </si>
  <si>
    <t>吉安分局志學派出所廳舍耐震補強整修工程</t>
  </si>
  <si>
    <t>壽豐鄉</t>
  </si>
  <si>
    <t>玉里分局富里分駐所廳舍耐震補強整修工程</t>
  </si>
  <si>
    <t>富里鄉</t>
  </si>
  <si>
    <t>吉安分局太昌派出所廳舍耐震補強整修工程</t>
  </si>
  <si>
    <t>c008-1-2</t>
  </si>
  <si>
    <t xml:space="preserve">    　　消防廳舍(指定項目)</t>
  </si>
  <si>
    <t>c008-1-2-1</t>
  </si>
  <si>
    <t>本局6樓廳舍增建工程設計規劃費</t>
  </si>
  <si>
    <t>消防局</t>
  </si>
  <si>
    <t>c008-2</t>
  </si>
  <si>
    <t xml:space="preserve">    特種車輛汰換</t>
  </si>
  <si>
    <t>c008-2-1</t>
  </si>
  <si>
    <t xml:space="preserve">        警車(指定項目)</t>
  </si>
  <si>
    <t>c008-2-1-1</t>
  </si>
  <si>
    <t>汰換2000cc偵防車</t>
  </si>
  <si>
    <t>汰換2400cc小型警備車</t>
  </si>
  <si>
    <t>汰換2400cc現場勘查車</t>
  </si>
  <si>
    <t>汰換2000cc巡邏車</t>
  </si>
  <si>
    <t>汰換2400cc巡邏車(吉普式)</t>
  </si>
  <si>
    <t>汰換150cc巡邏機車</t>
  </si>
  <si>
    <t>c008-2-2</t>
  </si>
  <si>
    <t xml:space="preserve">        消防車(指定項目)</t>
  </si>
  <si>
    <t xml:space="preserve"> </t>
  </si>
  <si>
    <t>c008-2-2-1</t>
  </si>
  <si>
    <t>水箱消防車採購案</t>
  </si>
  <si>
    <t>水箱消防車2輛</t>
  </si>
  <si>
    <t>水庫消防車採購案</t>
  </si>
  <si>
    <t>水庫消防車1輛</t>
  </si>
  <si>
    <t>指揮車</t>
  </si>
  <si>
    <t>指揮車2輛</t>
  </si>
  <si>
    <t>警備車</t>
  </si>
  <si>
    <t>警備車6輛</t>
  </si>
  <si>
    <t>c008-2-3</t>
  </si>
  <si>
    <t xml:space="preserve">        垃圾車(指定項目)</t>
  </si>
  <si>
    <t>c008-2-3-1</t>
  </si>
  <si>
    <t>購置8立方米垃圾車2輛</t>
  </si>
  <si>
    <t>環保局</t>
  </si>
  <si>
    <t>辦理8立方垃圾車2輛採購</t>
  </si>
  <si>
    <t>吉安鄉、光復鄉</t>
  </si>
  <si>
    <t>c008-3</t>
  </si>
  <si>
    <t>　　重要路口監視系統(指定項目)</t>
  </si>
  <si>
    <t>c008-3-1</t>
  </si>
  <si>
    <t>治安防治專案</t>
  </si>
  <si>
    <t>重要路口監視系統</t>
  </si>
  <si>
    <t>c008-5</t>
  </si>
  <si>
    <t>c008-5-1</t>
  </si>
  <si>
    <t>個人電腦汰換</t>
  </si>
  <si>
    <t>地方稅務局</t>
  </si>
  <si>
    <t>辦理本局個人電腦汰換</t>
  </si>
  <si>
    <t>公文系統資料儲存設備擴充</t>
  </si>
  <si>
    <t>行政暨研考處</t>
  </si>
  <si>
    <t>儲存設備1套(含周邊)</t>
  </si>
  <si>
    <t>行政資訊電腦及周邊設備汰換</t>
  </si>
  <si>
    <t>汰換個人電腦71台、筆記型電腦4台，新增顯示器23台、個人電腦9台、A3彩色印表機1台、Adobe Acrobat及10吋平板電腦1台</t>
  </si>
  <si>
    <t>c008-5-4</t>
  </si>
  <si>
    <t>花蓮縣土地基本資料庫備份改善提升計畫</t>
  </si>
  <si>
    <t>地政處</t>
  </si>
  <si>
    <t>花蓮市、鳳林鎮、玉里鎮</t>
  </si>
  <si>
    <t>c009</t>
  </si>
  <si>
    <t>其他建設經費</t>
  </si>
  <si>
    <t>c009-1-1</t>
  </si>
  <si>
    <t>轄區內都市計畫用地地籍逕為分割土地複丈作業費</t>
  </si>
  <si>
    <t>辦理轄區內都市計畫用地地及經為分割土地複丈（萬榮、卓溪鄉除外）</t>
  </si>
  <si>
    <t>東昌污水加壓站吉安溪行人陸橋整修工程</t>
  </si>
  <si>
    <t>花蓮市、吉安鄉　</t>
  </si>
  <si>
    <t>東昌污水加壓站機電儀控設備汰換工程</t>
  </si>
  <si>
    <t>刪除</t>
  </si>
  <si>
    <t>陽光電城周邊鋪面及整體整修工程第一期</t>
  </si>
  <si>
    <t>花蓮六期重劃區陽光電城週邊鋪面整修及整體環境改善工程</t>
  </si>
  <si>
    <t>南北濱公園及六期重劃區陽光電城周邊公共設施設置費用</t>
  </si>
  <si>
    <t>辦理南北濱公園及六期重劃區陽光電城週邊公共設施設置及既有設施整修</t>
  </si>
  <si>
    <t>陽光電城周邊鋪面工程</t>
  </si>
  <si>
    <t>改善陽光電城周邊人行空間，並增設無障礙空間設施。</t>
  </si>
  <si>
    <t>本縣老人會花崗山老人館整建及增設相關設備工程</t>
  </si>
  <si>
    <t>社會暨新聞處</t>
  </si>
  <si>
    <t>辦理花蓮縣老人會花崗山老人館整建及增設相關設備工程</t>
  </si>
  <si>
    <t>吉安鄉慶豐老人館拆除重建工程</t>
  </si>
  <si>
    <t>辦理吉安鄉慶豐老人館拆除重建工程</t>
  </si>
  <si>
    <t>補助花蓮市、吉安鄉、光復鄉及卓溪鄉改善喪葬設施設備工程</t>
  </si>
  <si>
    <t>民政處</t>
  </si>
  <si>
    <t>花蓮市公所、吉安鄉公所、光復鄉公所及卓溪鄉公所改善喪葬設施設備工程</t>
  </si>
  <si>
    <t>花蓮市、吉安鄉、光復鄉、卓溪鄉</t>
  </si>
  <si>
    <t>議員所提地方建設建議事項</t>
  </si>
  <si>
    <t>辦理議員所提地方建設建議事項，辦理13鄉（鎮、市）、機關、學校等各項工程、設備及基層建設設施改善等。</t>
  </si>
  <si>
    <t>各鄉鎮市及各機關、學校等</t>
  </si>
  <si>
    <t>本縣各級民意代表暨地方仕紳等建議案</t>
  </si>
  <si>
    <t>辦理本縣各級民意代表暨地方仕紳建言辦理改善本縣機關、學校等各項工程、設備及設施改善工程等。</t>
  </si>
  <si>
    <t>各鄉鎮村里基層建設工程案</t>
  </si>
  <si>
    <t>補助本縣各鄉鎮市公所辦理基層建設工程案</t>
  </si>
  <si>
    <t>原住民族地區部落公共工程規劃設計作業計畫</t>
  </si>
  <si>
    <t>原住民行政處</t>
  </si>
  <si>
    <t>原住民地區部落道路、排水溝及擋土牆等設施及改善工程</t>
  </si>
  <si>
    <t>原住民族地區部落簡易自來水設備汰舊換新及維護計畫</t>
  </si>
  <si>
    <r>
      <t>註：1.本表主辦機關為行政院主計總處及</t>
    </r>
    <r>
      <rPr>
        <sz val="14"/>
        <color indexed="10"/>
        <rFont val="標楷體"/>
        <family val="4"/>
      </rPr>
      <t>國家發展委員會</t>
    </r>
    <r>
      <rPr>
        <sz val="14"/>
        <rFont val="標楷體"/>
        <family val="4"/>
      </rPr>
      <t>。</t>
    </r>
  </si>
  <si>
    <r>
      <t>　　2.本表第一次查填及送達期限為</t>
    </r>
    <r>
      <rPr>
        <sz val="14"/>
        <color indexed="10"/>
        <rFont val="標楷體"/>
        <family val="4"/>
      </rPr>
      <t>3月3日前</t>
    </r>
    <r>
      <rPr>
        <sz val="14"/>
        <rFont val="標楷體"/>
        <family val="4"/>
      </rPr>
      <t>，請完成年度經費分配情形。</t>
    </r>
  </si>
  <si>
    <t>國民中小學充實健康中心設備</t>
  </si>
  <si>
    <t>補助學校購置衛生設備</t>
  </si>
  <si>
    <t>國民中小學中輟生追蹤輔導及支援中途學校執行慈暉專案</t>
  </si>
  <si>
    <t>補助全縣各國中及中輟替代役男中心學校辦理中輟生追蹤輔導工作經費</t>
  </si>
  <si>
    <t>國民教育計畫-國民中學教育計畫</t>
  </si>
  <si>
    <t>解決各國民中小學租占學校用地（含土地購置及教學設施）等</t>
  </si>
  <si>
    <t>辦理各國民中小學租用台糖及台鐵土地經費</t>
  </si>
  <si>
    <t>國民教育計畫-國民小學教育計畫</t>
  </si>
  <si>
    <t>B008</t>
  </si>
  <si>
    <t>資訊設備與網路維運</t>
  </si>
  <si>
    <t>辦理資訊設備與網路維運-採購學校投影機燈泡及維修經費、行政暨備課電腦、無線及交換器、教學軟體</t>
  </si>
  <si>
    <t>國民教育計畫-國民小學教育計畫、建築及設備計畫-其他設備計畫、無形資產計畫</t>
  </si>
  <si>
    <t>飲用水改善</t>
  </si>
  <si>
    <t>補助各國民中小學改善飲用水設施</t>
  </si>
  <si>
    <t>B010</t>
  </si>
  <si>
    <t>國中技藝教育</t>
  </si>
  <si>
    <t>補助辦理國中技藝教育開辦費</t>
  </si>
  <si>
    <t>學校水電費補助</t>
  </si>
  <si>
    <t>補助體中、各國民中小學校務用水電費</t>
  </si>
  <si>
    <t>各級縣立學校</t>
  </si>
  <si>
    <t>高中及高職教育計畫、國民教育計畫</t>
  </si>
  <si>
    <t>B012</t>
  </si>
  <si>
    <t>國中雜費減免補助</t>
  </si>
  <si>
    <t>補助各國民中學各科實驗、教學材料費、辦公費、藝能及活動科目教科書款、電腦、樂器、童軍器材、體育設施等設備維修等各項教學所需經費</t>
  </si>
  <si>
    <t>高中及高職教育計畫-高中教育計畫
國民教育計畫-國民中學教育計畫</t>
  </si>
  <si>
    <t>B013</t>
  </si>
  <si>
    <t>代用國中補助</t>
  </si>
  <si>
    <t>學生健康及水域安全基本需求</t>
  </si>
  <si>
    <t>辦理國民中小學學童健康檢查</t>
  </si>
  <si>
    <t>體育及衛生教育計畫-體育及衛生教育計畫</t>
  </si>
  <si>
    <t>補助辦理國民中小學水域安全業務基本需求、推動游泳教學業務代辦費免收經費</t>
  </si>
  <si>
    <t>B015</t>
  </si>
  <si>
    <t>其他</t>
  </si>
  <si>
    <t>B015-1</t>
  </si>
  <si>
    <t>特殊教育管理與輔導</t>
  </si>
  <si>
    <t>辦理特殊兒童輔導、鑑定、安置、才藝活動及幼稚教育等經費</t>
  </si>
  <si>
    <t>特殊教育計畫-特殊教育計畫</t>
  </si>
  <si>
    <t>B015-2</t>
  </si>
  <si>
    <t>社會教育終身學習</t>
  </si>
  <si>
    <t>補助辦理成人教育、藝文社教活動、親子教育及本縣代表隊參加藝術、語文競賽等經費</t>
  </si>
  <si>
    <t>社會教育計畫-社會教育計畫</t>
  </si>
  <si>
    <t>B015-3</t>
  </si>
  <si>
    <t>體育運動教學管理與輔導獎勵</t>
  </si>
  <si>
    <t>補助辦理全縣各項體育活動、全國單項體育活動、參加全國性運動會及體育競賽績優獎勵金等經費</t>
  </si>
  <si>
    <t>體育及衛生教育計畫-體育及衛生教育計畫-體育管理及獎補助</t>
  </si>
  <si>
    <r>
      <t>合</t>
    </r>
    <r>
      <rPr>
        <sz val="14"/>
        <rFont val="Times New Roman"/>
        <family val="1"/>
      </rPr>
      <t xml:space="preserve">      </t>
    </r>
    <r>
      <rPr>
        <sz val="14"/>
        <rFont val="標楷體"/>
        <family val="4"/>
      </rPr>
      <t>計</t>
    </r>
  </si>
  <si>
    <t>註：1.本表主辦機關為行政院主計處及教育部。</t>
  </si>
  <si>
    <t>(本表為季報表)</t>
  </si>
  <si>
    <t>計畫名稱</t>
  </si>
  <si>
    <t>c001-1-2</t>
  </si>
  <si>
    <t>c001-1-3</t>
  </si>
  <si>
    <t>c001-1-4</t>
  </si>
  <si>
    <t>c001-1-5</t>
  </si>
  <si>
    <t>c001-1-6</t>
  </si>
  <si>
    <t>c001-1-7</t>
  </si>
  <si>
    <t>c001-1-8</t>
  </si>
  <si>
    <t>c001-1-9</t>
  </si>
  <si>
    <t>培育本縣兒童戲劇欣賞能力，計畫進入校園藉由表演戲劇內容使兒童獲得完整之學習概念，也啟發孩子的創造力與想像力，戲劇中的故事最易影響兒童判斷是非的能力，促使其發展出公平正義的美德，進而引起兒童模仿的動機，因此，讓孩子學習獨立、負責、自律、合群並與大自然和平共處，建立正確的品德、環保觀念，養成良好的生活習慣成為一輩子快樂泉源的資產。</t>
  </si>
  <si>
    <t>c001-1-10</t>
  </si>
  <si>
    <t>c001-1-11</t>
  </si>
  <si>
    <t>c001-1-12</t>
  </si>
  <si>
    <t>c001-1-13</t>
  </si>
  <si>
    <t>c001-1-14</t>
  </si>
  <si>
    <t>c001-1-15</t>
  </si>
  <si>
    <t>c001-1-16</t>
  </si>
  <si>
    <t>c002-1-2</t>
  </si>
  <si>
    <t>c002-1-3</t>
  </si>
  <si>
    <t>各場館機械、資訊設備修繕、汰換</t>
  </si>
  <si>
    <t>c002-1-4</t>
  </si>
  <si>
    <t>各場館其他雜項軟硬體設備維護、修繕</t>
  </si>
  <si>
    <t>c002-1-5</t>
  </si>
  <si>
    <t>c002-1-6</t>
  </si>
  <si>
    <t>c004-1-2</t>
  </si>
  <si>
    <t>辦理中正路、中華路、中央路、中美路、花蓮市中山路及吉安鄉中山路等道路路面改善工程</t>
  </si>
  <si>
    <t>c005-2-2</t>
  </si>
  <si>
    <t>13鄉鎮市公所辦理編號鄉道養護工程</t>
  </si>
  <si>
    <t>c006-1-2</t>
  </si>
  <si>
    <t>c006-1-3</t>
  </si>
  <si>
    <t>c006-1-4</t>
  </si>
  <si>
    <t>辦理13鄉鎮市一般排水改善工程</t>
  </si>
  <si>
    <t>c006-2-2</t>
  </si>
  <si>
    <t>辦理13鄉鎮市堤防新建工程</t>
  </si>
  <si>
    <t>c006-2-3</t>
  </si>
  <si>
    <t>辦理美崙溪淤積清除等維護工程</t>
  </si>
  <si>
    <t>c006-2-4</t>
  </si>
  <si>
    <t>辦理吉安溪淤積清除等維護工程</t>
  </si>
  <si>
    <t>c006-2-5</t>
  </si>
  <si>
    <t>c006-2-6</t>
  </si>
  <si>
    <t>c006-3-2</t>
  </si>
  <si>
    <t>c006-3-3</t>
  </si>
  <si>
    <t>c006-3-4</t>
  </si>
  <si>
    <t>c006-3-5</t>
  </si>
  <si>
    <t>c007-2-2</t>
  </si>
  <si>
    <t>c007-2-3</t>
  </si>
  <si>
    <t>c007-2-4</t>
  </si>
  <si>
    <t>c007-2-5</t>
  </si>
  <si>
    <t>c007-2-6</t>
  </si>
  <si>
    <t>c007-2-7</t>
  </si>
  <si>
    <t>c007-2-8</t>
  </si>
  <si>
    <t>c007-2-9</t>
  </si>
  <si>
    <t>c007-2-10</t>
  </si>
  <si>
    <t>c007-2-11</t>
  </si>
  <si>
    <t>c007-2-12</t>
  </si>
  <si>
    <t>c007-2-13</t>
  </si>
  <si>
    <t>c008-1-1-2</t>
  </si>
  <si>
    <t>c008-1-1-3</t>
  </si>
  <si>
    <t>c008-1-1-4</t>
  </si>
  <si>
    <t>c008-1-1-5</t>
  </si>
  <si>
    <t>c008-1-1-6</t>
  </si>
  <si>
    <t>c008-1-1-7</t>
  </si>
  <si>
    <t>花蓮市</t>
  </si>
  <si>
    <t>c008-2-1-2</t>
  </si>
  <si>
    <t>c008-2-1-3</t>
  </si>
  <si>
    <t>c008-2-1-4</t>
  </si>
  <si>
    <t>c008-2-1-5</t>
  </si>
  <si>
    <t>c008-2-1-6</t>
  </si>
  <si>
    <t>消防局</t>
  </si>
  <si>
    <t>c008-2-2-2</t>
  </si>
  <si>
    <t>c008-2-2-3</t>
  </si>
  <si>
    <t>c008-2-2-4</t>
  </si>
  <si>
    <t>c008-5-2</t>
  </si>
  <si>
    <t>c008-5-3</t>
  </si>
  <si>
    <t>c009-1-2</t>
  </si>
  <si>
    <t>c009-1-3</t>
  </si>
  <si>
    <t>c009-1-4</t>
  </si>
  <si>
    <t>c009-1-5</t>
  </si>
  <si>
    <t>c009-1-6</t>
  </si>
  <si>
    <t>c009-1-7</t>
  </si>
  <si>
    <t>c009-1-8</t>
  </si>
  <si>
    <t>c009-1-9</t>
  </si>
  <si>
    <t>c009-1-10</t>
  </si>
  <si>
    <t>c009-1-11</t>
  </si>
  <si>
    <t>c009-1-12</t>
  </si>
  <si>
    <t>c009-1-13</t>
  </si>
  <si>
    <t>辦理縣內原住民族部落急需辦理各項公共設施改善工程之先期規劃設計，俾做為爭取次年度中央補助計畫之依據。</t>
  </si>
  <si>
    <t>c009-1-14</t>
  </si>
  <si>
    <t>辦理縣內原住民族部落急需改善及維護之道路、排水溝及擋土牆等公共設施工程。</t>
  </si>
  <si>
    <t>c009-1-15</t>
  </si>
  <si>
    <t>補助鄉鎮市公所辦理轄內簡易自來水系統設施改善、設備汰舊換新及維護。</t>
  </si>
  <si>
    <t>合      計</t>
  </si>
  <si>
    <t>花蓮文學營</t>
  </si>
  <si>
    <t>1、藉由與觀光旅行業界之配套方式，透過3天2夜與在地作家交流激盪，激發寫作之興趣。
2、透過協辦單位及各種媒體宣傳徵文活動，以廣周知。
3、收件截止後組成評審委員會評選出優秀作品。
4、出版得獎作品集並推廣閱讀。</t>
  </si>
  <si>
    <t>調整　</t>
  </si>
  <si>
    <t>調整</t>
  </si>
  <si>
    <r>
      <t>至 103 年 12 月止</t>
    </r>
  </si>
  <si>
    <r>
      <t>至</t>
    </r>
    <r>
      <rPr>
        <b/>
        <sz val="18"/>
        <color indexed="10"/>
        <rFont val="Times New Roman"/>
        <family val="1"/>
      </rPr>
      <t xml:space="preserve"> 103 </t>
    </r>
    <r>
      <rPr>
        <b/>
        <sz val="18"/>
        <color indexed="10"/>
        <rFont val="標楷體"/>
        <family val="4"/>
      </rPr>
      <t>年</t>
    </r>
    <r>
      <rPr>
        <b/>
        <sz val="18"/>
        <color indexed="10"/>
        <rFont val="Times New Roman"/>
        <family val="1"/>
      </rPr>
      <t xml:space="preserve"> 12 </t>
    </r>
    <r>
      <rPr>
        <b/>
        <sz val="18"/>
        <color indexed="10"/>
        <rFont val="標楷體"/>
        <family val="4"/>
      </rPr>
      <t>月止</t>
    </r>
  </si>
  <si>
    <t>至 103 年 12 月止</t>
  </si>
  <si>
    <t>議員姓名</t>
  </si>
  <si>
    <t>建議項目及內容</t>
  </si>
  <si>
    <t>建議地點</t>
  </si>
  <si>
    <t>建議金額</t>
  </si>
  <si>
    <t>經費支用科目</t>
  </si>
  <si>
    <t>主辦機關</t>
  </si>
  <si>
    <t>得標廠商</t>
  </si>
  <si>
    <t>合          計</t>
  </si>
  <si>
    <t>花蓮縣政府103年度對議員所提地方建設建議事項處理明細表</t>
  </si>
  <si>
    <t>表4</t>
  </si>
  <si>
    <t>(本表為半年報)</t>
  </si>
  <si>
    <t>單位：千元</t>
  </si>
  <si>
    <t>核定情形</t>
  </si>
  <si>
    <t>核定金額</t>
  </si>
  <si>
    <t>招標方式</t>
  </si>
  <si>
    <t>註：1.本表主辦機關為行政院主計總處。</t>
  </si>
  <si>
    <r>
      <t>　　2.本表第一次查填及送達期限為</t>
    </r>
    <r>
      <rPr>
        <sz val="14"/>
        <color indexed="10"/>
        <rFont val="標楷體"/>
        <family val="4"/>
      </rPr>
      <t>7月21日前</t>
    </r>
    <r>
      <rPr>
        <sz val="14"/>
        <rFont val="標楷體"/>
        <family val="4"/>
      </rPr>
      <t>。</t>
    </r>
  </si>
  <si>
    <t>有無涉及財物或勞務採購</t>
  </si>
  <si>
    <t>合       計</t>
  </si>
  <si>
    <t>花蓮縣政府103年度對民間團體補(捐)助經費明細表</t>
  </si>
  <si>
    <t>表5</t>
  </si>
  <si>
    <t xml:space="preserve">    (本表為半年報)</t>
  </si>
  <si>
    <t>單位：千元</t>
  </si>
  <si>
    <t>工作計畫
科目名稱</t>
  </si>
  <si>
    <t>補助事項或用途</t>
  </si>
  <si>
    <r>
      <t>補助對象</t>
    </r>
  </si>
  <si>
    <t>主辦機關</t>
  </si>
  <si>
    <t>累計撥付金額</t>
  </si>
  <si>
    <t>處理方式
(如未涉及採購則毋須填列，如採公開招標，請填列得標廠商)</t>
  </si>
  <si>
    <t>是否為除外規定
之民間團體</t>
  </si>
  <si>
    <t>是</t>
  </si>
  <si>
    <t>否</t>
  </si>
  <si>
    <t>註：1.本表主辦機關為行政院主計總處。</t>
  </si>
  <si>
    <r>
      <t>　　2.本表第一次查填期限為</t>
    </r>
    <r>
      <rPr>
        <sz val="14"/>
        <color indexed="10"/>
        <rFont val="標楷體"/>
        <family val="4"/>
      </rPr>
      <t>7月21日前</t>
    </r>
    <r>
      <rPr>
        <sz val="14"/>
        <rFont val="標楷體"/>
        <family val="4"/>
      </rPr>
      <t>。</t>
    </r>
  </si>
  <si>
    <t>　　3.補助對象請寫完整全銜。</t>
  </si>
  <si>
    <t>　　4.補助計畫案名為研習或公益性質者請勾"是"除外規定之民間團體</t>
  </si>
  <si>
    <t xml:space="preserve">    5.「是否為除外規定之民間團體」欄填表時請參考103年度「縣(市)單位預算執行作業手冊」p.78中央對直轄市與縣(市)政府計畫</t>
  </si>
  <si>
    <t xml:space="preserve">      及預算考核要點五之第(五)項規定。</t>
  </si>
  <si>
    <t xml:space="preserve">    6.「有無涉及財物或勞務採購」欄填表時請參考政府採購法第4條相關規定。</t>
  </si>
  <si>
    <t>至 103 年 12 月止</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</si>
</sst>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Yes&quot;;&quot;Yes&quot;;&quot;No&quot;"/>
    <numFmt numFmtId="183" formatCode="&quot;True&quot;;&quot;True&quot;;&quot;False&quot;"/>
    <numFmt numFmtId="184" formatCode="&quot;On&quot;;&quot;On&quot;;&quot;Off&quot;"/>
    <numFmt numFmtId="185" formatCode="_-* #,##0.0_-;\-* #,##0.0_-;_-* &quot;-&quot;??_-;_-@_-"/>
    <numFmt numFmtId="186" formatCode="_-* #,##0_-;\-* #,##0_-;_-* &quot;-&quot;??_-;_-@_-"/>
    <numFmt numFmtId="187" formatCode="#,##0_);[Red]\(#,##0\)"/>
    <numFmt numFmtId="188" formatCode="#,##0_ "/>
    <numFmt numFmtId="189" formatCode="0.0%"/>
    <numFmt numFmtId="190" formatCode="_-* #,##0.0_-;\-* #,##0.0_-;_-* &quot;-&quot;?_-;_-@_-"/>
    <numFmt numFmtId="191" formatCode="#,##0.0_ "/>
    <numFmt numFmtId="192" formatCode="#,##0.00_ "/>
    <numFmt numFmtId="193" formatCode="#,##0.000_ "/>
    <numFmt numFmtId="194" formatCode="_-* #,##0.000_-;\-* #,##0.000_-;_-* &quot;-&quot;???_-;_-@_-"/>
    <numFmt numFmtId="195" formatCode="#,##0.0000_ "/>
    <numFmt numFmtId="196" formatCode="#,##0.00,"/>
    <numFmt numFmtId="197" formatCode="#,##0.00,_ "/>
    <numFmt numFmtId="198" formatCode="#,##0.000,_ "/>
    <numFmt numFmtId="199" formatCode="#,##0.00_);[Red]\(#,##0.00\)"/>
    <numFmt numFmtId="200" formatCode="#,##0.000,"/>
    <numFmt numFmtId="201" formatCode="#,##0.0,"/>
    <numFmt numFmtId="202" formatCode="#,##0,"/>
    <numFmt numFmtId="203" formatCode="#,##0_ ;[Red]\-#,##0\ "/>
    <numFmt numFmtId="204" formatCode="0.0_ "/>
    <numFmt numFmtId="205" formatCode="#,##0.0_);[Red]\(#,##0.0\)"/>
    <numFmt numFmtId="206" formatCode="_-* #,##0.0_-;\-* #,##0.0_-;_-* &quot;-&quot;_-;_-@_-"/>
    <numFmt numFmtId="207" formatCode="_-* #,##0.00_-;\-* #,##0.00_-;_-* &quot;-&quot;_-;_-@_-"/>
    <numFmt numFmtId="208" formatCode="0.00_);[Red]\(0.00\)"/>
    <numFmt numFmtId="209" formatCode="_-* #,##0.000_-;\-* #,##0.000_-;_-* &quot;-&quot;??_-;_-@_-"/>
    <numFmt numFmtId="210" formatCode="0.00_ "/>
    <numFmt numFmtId="211" formatCode="0_ "/>
    <numFmt numFmtId="212" formatCode="\ "/>
    <numFmt numFmtId="213" formatCode="\ \1"/>
    <numFmt numFmtId="214" formatCode="_-* #,##0.0000_-;\-* #,##0.0000_-;_-* &quot;-&quot;??_-;_-@_-"/>
    <numFmt numFmtId="215" formatCode="&quot;$&quot;#,##0.00"/>
    <numFmt numFmtId="216" formatCode="[$-404]AM/PM\ hh:mm:ss"/>
    <numFmt numFmtId="217" formatCode="000"/>
    <numFmt numFmtId="218" formatCode="m&quot;月&quot;d&quot;日&quot;"/>
    <numFmt numFmtId="219" formatCode="0_);[Red]\(0\)"/>
    <numFmt numFmtId="220" formatCode="0;[Red]0"/>
    <numFmt numFmtId="221" formatCode="#,##0;[Red]#,##0"/>
    <numFmt numFmtId="222" formatCode="0.00;[Red]0.00"/>
    <numFmt numFmtId="223" formatCode="#,##0.00;[Red]#,##0.00"/>
    <numFmt numFmtId="224" formatCode="#,##0.0"/>
    <numFmt numFmtId="225" formatCode="&quot;$&quot;#,##0"/>
    <numFmt numFmtId="226" formatCode="_(* #,##0_);_(* \(#,##0\);_(* &quot;-&quot;??_);_(@_)"/>
    <numFmt numFmtId="227" formatCode="_(* #,##0.00_);_(* \(#,##0.00\);_(* &quot;-&quot;??_);_(@_)"/>
    <numFmt numFmtId="228" formatCode="[$-404]yyyy&quot;年&quot;m&quot;月&quot;d&quot;日 &quot;dddd"/>
    <numFmt numFmtId="229" formatCode="#,##0.0;[Red]#,##0.0"/>
    <numFmt numFmtId="230" formatCode="0.0_);[Red]\(0.0\)"/>
    <numFmt numFmtId="231" formatCode="#,##0.00_);\(#,##0.00\)"/>
    <numFmt numFmtId="232" formatCode="_-#,##0_-;\-#,##0_-;_-* &quot;-&quot;_-;_-@_-"/>
    <numFmt numFmtId="233" formatCode="##0,"/>
  </numFmts>
  <fonts count="62">
    <font>
      <sz val="12"/>
      <name val="新細明體"/>
      <family val="1"/>
    </font>
    <font>
      <u val="single"/>
      <sz val="6"/>
      <color indexed="36"/>
      <name val="新細明體"/>
      <family val="1"/>
    </font>
    <font>
      <u val="single"/>
      <sz val="6"/>
      <color indexed="12"/>
      <name val="新細明體"/>
      <family val="1"/>
    </font>
    <font>
      <sz val="9"/>
      <name val="細明體"/>
      <family val="3"/>
    </font>
    <font>
      <b/>
      <sz val="18"/>
      <name val="標楷體"/>
      <family val="4"/>
    </font>
    <font>
      <sz val="18"/>
      <name val="標楷體"/>
      <family val="4"/>
    </font>
    <font>
      <sz val="12"/>
      <name val="標楷體"/>
      <family val="4"/>
    </font>
    <font>
      <sz val="16"/>
      <name val="Times New Roman"/>
      <family val="1"/>
    </font>
    <font>
      <sz val="14"/>
      <name val="標楷體"/>
      <family val="4"/>
    </font>
    <font>
      <b/>
      <sz val="12"/>
      <name val="標楷體"/>
      <family val="4"/>
    </font>
    <font>
      <sz val="12"/>
      <name val="Times New Roman"/>
      <family val="1"/>
    </font>
    <font>
      <sz val="11"/>
      <name val="標楷體"/>
      <family val="4"/>
    </font>
    <font>
      <sz val="10"/>
      <name val="標楷體"/>
      <family val="4"/>
    </font>
    <font>
      <sz val="11"/>
      <name val="新細明體"/>
      <family val="1"/>
    </font>
    <font>
      <sz val="12"/>
      <color indexed="12"/>
      <name val="標楷體"/>
      <family val="4"/>
    </font>
    <font>
      <sz val="12"/>
      <color indexed="12"/>
      <name val="新細明體"/>
      <family val="1"/>
    </font>
    <font>
      <sz val="12"/>
      <color indexed="8"/>
      <name val="新細明體"/>
      <family val="1"/>
    </font>
    <font>
      <sz val="12"/>
      <color indexed="10"/>
      <name val="新細明體"/>
      <family val="1"/>
    </font>
    <font>
      <b/>
      <sz val="14"/>
      <name val="Times New Roman"/>
      <family val="1"/>
    </font>
    <font>
      <sz val="12"/>
      <color indexed="10"/>
      <name val="標楷體"/>
      <family val="4"/>
    </font>
    <font>
      <sz val="9"/>
      <name val="新細明體"/>
      <family val="1"/>
    </font>
    <font>
      <sz val="10"/>
      <name val="Times New Roman"/>
      <family val="1"/>
    </font>
    <font>
      <b/>
      <sz val="20"/>
      <name val="標楷體"/>
      <family val="4"/>
    </font>
    <font>
      <b/>
      <u val="single"/>
      <sz val="18"/>
      <name val="Times New Roman"/>
      <family val="1"/>
    </font>
    <font>
      <b/>
      <sz val="18"/>
      <name val="Times New Roman"/>
      <family val="1"/>
    </font>
    <font>
      <b/>
      <sz val="11"/>
      <name val="Times New Roman"/>
      <family val="1"/>
    </font>
    <font>
      <b/>
      <sz val="11"/>
      <name val="標楷體"/>
      <family val="4"/>
    </font>
    <font>
      <sz val="18"/>
      <name val="Times New Roman"/>
      <family val="1"/>
    </font>
    <font>
      <sz val="16"/>
      <name val="標楷體"/>
      <family val="4"/>
    </font>
    <font>
      <sz val="14"/>
      <name val="Times New Roman"/>
      <family val="1"/>
    </font>
    <font>
      <sz val="12"/>
      <name val="細明體"/>
      <family val="3"/>
    </font>
    <font>
      <sz val="12"/>
      <color indexed="8"/>
      <name val="Times New Roman"/>
      <family val="1"/>
    </font>
    <font>
      <sz val="12"/>
      <color indexed="8"/>
      <name val="標楷體"/>
      <family val="4"/>
    </font>
    <font>
      <sz val="10"/>
      <color indexed="8"/>
      <name val="標楷體"/>
      <family val="4"/>
    </font>
    <font>
      <sz val="11"/>
      <color indexed="8"/>
      <name val="標楷體"/>
      <family val="4"/>
    </font>
    <font>
      <b/>
      <sz val="9"/>
      <name val="新細明體"/>
      <family val="1"/>
    </font>
    <font>
      <sz val="10"/>
      <name val="Helv"/>
      <family val="2"/>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18"/>
      <color indexed="10"/>
      <name val="標楷體"/>
      <family val="4"/>
    </font>
    <font>
      <sz val="14"/>
      <color indexed="10"/>
      <name val="標楷體"/>
      <family val="4"/>
    </font>
    <font>
      <u val="single"/>
      <sz val="12"/>
      <name val="標楷體"/>
      <family val="4"/>
    </font>
    <font>
      <b/>
      <u val="single"/>
      <sz val="18"/>
      <name val="標楷體"/>
      <family val="4"/>
    </font>
    <font>
      <sz val="12"/>
      <color indexed="10"/>
      <name val="Times New Roman"/>
      <family val="1"/>
    </font>
    <font>
      <sz val="11"/>
      <name val="Times New Roman"/>
      <family val="1"/>
    </font>
    <font>
      <b/>
      <sz val="16"/>
      <color indexed="10"/>
      <name val="標楷體"/>
      <family val="4"/>
    </font>
    <font>
      <b/>
      <sz val="18"/>
      <color indexed="10"/>
      <name val="Times New Roman"/>
      <family val="1"/>
    </font>
    <font>
      <sz val="14"/>
      <color indexed="12"/>
      <name val="標楷體"/>
      <family val="4"/>
    </font>
    <font>
      <b/>
      <sz val="8"/>
      <name val="新細明體"/>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3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right style="thin"/>
      <top style="thin"/>
      <bottom style="thin">
        <color indexed="8"/>
      </bottom>
    </border>
    <border>
      <left>
        <color indexed="63"/>
      </left>
      <right style="thin">
        <color indexed="8"/>
      </right>
      <top>
        <color indexed="63"/>
      </top>
      <bottom>
        <color indexed="63"/>
      </bottom>
    </border>
    <border>
      <left style="thin"/>
      <right style="thin">
        <color indexed="8"/>
      </right>
      <top style="thin"/>
      <bottom style="thin">
        <color indexed="8"/>
      </bottom>
    </border>
    <border>
      <left style="thin"/>
      <right style="thin"/>
      <top style="thin">
        <color indexed="8"/>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color indexed="8"/>
      </right>
      <top style="thin"/>
      <bottom style="thin">
        <color indexed="8"/>
      </bottom>
    </border>
    <border>
      <left>
        <color indexed="63"/>
      </left>
      <right style="thin"/>
      <top style="thin">
        <color indexed="8"/>
      </top>
      <bottom style="thin"/>
    </border>
    <border>
      <left style="thin"/>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lignment/>
      <protection/>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0" fillId="0" borderId="0">
      <alignment vertical="center"/>
      <protection/>
    </xf>
    <xf numFmtId="0" fontId="36" fillId="0" borderId="0">
      <alignment/>
      <protection/>
    </xf>
    <xf numFmtId="0" fontId="36" fillId="0" borderId="0">
      <alignment/>
      <protection/>
    </xf>
    <xf numFmtId="0" fontId="0" fillId="0" borderId="0">
      <alignment/>
      <protection/>
    </xf>
    <xf numFmtId="0" fontId="0" fillId="0" borderId="0">
      <alignment vertical="center"/>
      <protection/>
    </xf>
    <xf numFmtId="0" fontId="0" fillId="0" borderId="0">
      <alignment/>
      <protection/>
    </xf>
    <xf numFmtId="0" fontId="11" fillId="0" borderId="0">
      <alignment vertical="center"/>
      <protection/>
    </xf>
    <xf numFmtId="0" fontId="36"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8" fillId="16" borderId="0" applyNumberFormat="0" applyBorder="0" applyAlignment="0" applyProtection="0"/>
    <xf numFmtId="0" fontId="39" fillId="0" borderId="1" applyNumberFormat="0" applyFill="0" applyAlignment="0" applyProtection="0"/>
    <xf numFmtId="0" fontId="40" fillId="4" borderId="0" applyNumberFormat="0" applyBorder="0" applyAlignment="0" applyProtection="0"/>
    <xf numFmtId="9" fontId="0" fillId="0" borderId="0" applyFont="0" applyFill="0" applyBorder="0" applyAlignment="0" applyProtection="0"/>
    <xf numFmtId="0" fontId="41"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43" fillId="0" borderId="0" applyNumberFormat="0" applyFill="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22" borderId="0" applyNumberFormat="0" applyBorder="0" applyAlignment="0" applyProtection="0"/>
    <xf numFmtId="0" fontId="36"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7" borderId="2" applyNumberFormat="0" applyAlignment="0" applyProtection="0"/>
    <xf numFmtId="0" fontId="49" fillId="17" borderId="8" applyNumberFormat="0" applyAlignment="0" applyProtection="0"/>
    <xf numFmtId="0" fontId="50" fillId="23" borderId="9" applyNumberFormat="0" applyAlignment="0" applyProtection="0"/>
    <xf numFmtId="0" fontId="51" fillId="3" borderId="0" applyNumberFormat="0" applyBorder="0" applyAlignment="0" applyProtection="0"/>
    <xf numFmtId="0" fontId="17" fillId="0" borderId="0" applyNumberFormat="0" applyFill="0" applyBorder="0" applyAlignment="0" applyProtection="0"/>
  </cellStyleXfs>
  <cellXfs count="437">
    <xf numFmtId="0" fontId="0" fillId="0" borderId="0" xfId="0" applyAlignment="1">
      <alignment/>
    </xf>
    <xf numFmtId="0" fontId="4" fillId="0" borderId="0" xfId="37" applyFont="1" applyAlignment="1">
      <alignment horizontal="centerContinuous" vertical="center"/>
      <protection/>
    </xf>
    <xf numFmtId="0" fontId="5" fillId="0" borderId="0" xfId="37" applyFont="1" applyAlignment="1">
      <alignment horizontal="centerContinuous" vertical="center"/>
      <protection/>
    </xf>
    <xf numFmtId="0" fontId="6" fillId="0" borderId="0" xfId="37" applyFont="1" applyAlignment="1">
      <alignment vertical="center"/>
      <protection/>
    </xf>
    <xf numFmtId="0" fontId="6" fillId="0" borderId="0" xfId="37" applyFont="1" applyAlignment="1">
      <alignment horizontal="centerContinuous" vertical="center"/>
      <protection/>
    </xf>
    <xf numFmtId="0" fontId="6" fillId="0" borderId="0" xfId="37" applyFont="1" applyAlignment="1">
      <alignment horizontal="right" vertical="center"/>
      <protection/>
    </xf>
    <xf numFmtId="0" fontId="6" fillId="0" borderId="10" xfId="37" applyFont="1" applyBorder="1" applyAlignment="1">
      <alignment horizontal="center" vertical="center" wrapText="1"/>
      <protection/>
    </xf>
    <xf numFmtId="0" fontId="6" fillId="0" borderId="10" xfId="37" applyFont="1" applyBorder="1" applyAlignment="1">
      <alignment horizontal="center" vertical="center"/>
      <protection/>
    </xf>
    <xf numFmtId="0" fontId="9" fillId="0" borderId="10" xfId="37" applyFont="1" applyBorder="1" applyAlignment="1">
      <alignment horizontal="centerContinuous" vertical="center"/>
      <protection/>
    </xf>
    <xf numFmtId="0" fontId="6" fillId="0" borderId="10" xfId="37" applyFont="1" applyBorder="1" applyAlignment="1">
      <alignment horizontal="centerContinuous" vertical="center"/>
      <protection/>
    </xf>
    <xf numFmtId="0" fontId="11" fillId="0" borderId="10" xfId="37" applyFont="1" applyBorder="1" applyAlignment="1">
      <alignment horizontal="center" vertical="center" wrapText="1"/>
      <protection/>
    </xf>
    <xf numFmtId="0" fontId="6" fillId="3" borderId="10" xfId="37" applyFont="1" applyFill="1" applyBorder="1" applyAlignment="1">
      <alignment horizontal="centerContinuous" vertical="center"/>
      <protection/>
    </xf>
    <xf numFmtId="186" fontId="0" fillId="3" borderId="10" xfId="42" applyNumberFormat="1" applyFont="1" applyFill="1" applyBorder="1" applyAlignment="1">
      <alignment horizontal="center" vertical="center"/>
    </xf>
    <xf numFmtId="186" fontId="13" fillId="3" borderId="10" xfId="42" applyNumberFormat="1" applyFont="1" applyFill="1" applyBorder="1" applyAlignment="1">
      <alignment horizontal="center" vertical="center"/>
    </xf>
    <xf numFmtId="0" fontId="6" fillId="24" borderId="10" xfId="37" applyFont="1" applyFill="1" applyBorder="1" applyAlignment="1">
      <alignment vertical="center"/>
      <protection/>
    </xf>
    <xf numFmtId="186" fontId="0" fillId="24" borderId="10" xfId="42" applyNumberFormat="1" applyFont="1" applyFill="1" applyBorder="1" applyAlignment="1">
      <alignment horizontal="center" vertical="center"/>
    </xf>
    <xf numFmtId="186" fontId="13" fillId="24" borderId="10" xfId="42" applyNumberFormat="1" applyFont="1" applyFill="1" applyBorder="1" applyAlignment="1">
      <alignment horizontal="center" vertical="center"/>
    </xf>
    <xf numFmtId="0" fontId="6" fillId="16" borderId="10" xfId="37" applyFont="1" applyFill="1" applyBorder="1" applyAlignment="1">
      <alignment vertical="center"/>
      <protection/>
    </xf>
    <xf numFmtId="0" fontId="6" fillId="16" borderId="10" xfId="37" applyFont="1" applyFill="1" applyBorder="1" applyAlignment="1">
      <alignment horizontal="left" vertical="center"/>
      <protection/>
    </xf>
    <xf numFmtId="186" fontId="0" fillId="16" borderId="10" xfId="42" applyNumberFormat="1" applyFont="1" applyFill="1" applyBorder="1" applyAlignment="1">
      <alignment horizontal="center" vertical="center"/>
    </xf>
    <xf numFmtId="186" fontId="13" fillId="16" borderId="10" xfId="42" applyNumberFormat="1" applyFont="1" applyFill="1" applyBorder="1" applyAlignment="1">
      <alignment horizontal="center" vertical="center"/>
    </xf>
    <xf numFmtId="0" fontId="6" fillId="0" borderId="10" xfId="37" applyFont="1" applyBorder="1" applyAlignment="1">
      <alignment vertical="center"/>
      <protection/>
    </xf>
    <xf numFmtId="0" fontId="6" fillId="0" borderId="10" xfId="37" applyFont="1" applyBorder="1" applyAlignment="1">
      <alignment horizontal="left" vertical="center"/>
      <protection/>
    </xf>
    <xf numFmtId="186" fontId="0" fillId="25" borderId="10" xfId="42" applyNumberFormat="1" applyFont="1" applyFill="1" applyBorder="1" applyAlignment="1">
      <alignment horizontal="center" vertical="center"/>
    </xf>
    <xf numFmtId="186" fontId="13" fillId="0" borderId="10" xfId="42" applyNumberFormat="1" applyFont="1" applyBorder="1" applyAlignment="1">
      <alignment horizontal="center" vertical="center"/>
    </xf>
    <xf numFmtId="186" fontId="0" fillId="0" borderId="10" xfId="42" applyNumberFormat="1" applyFont="1" applyBorder="1" applyAlignment="1">
      <alignment horizontal="center" vertical="center"/>
    </xf>
    <xf numFmtId="0" fontId="6" fillId="0" borderId="10" xfId="37" applyFont="1" applyBorder="1" applyAlignment="1">
      <alignment horizontal="left" vertical="center" wrapText="1"/>
      <protection/>
    </xf>
    <xf numFmtId="0" fontId="6" fillId="16" borderId="10" xfId="37" applyFont="1" applyFill="1" applyBorder="1" applyAlignment="1">
      <alignment horizontal="left" vertical="center" wrapText="1"/>
      <protection/>
    </xf>
    <xf numFmtId="186" fontId="0" fillId="0" borderId="10" xfId="42" applyNumberFormat="1" applyFont="1" applyFill="1" applyBorder="1" applyAlignment="1">
      <alignment horizontal="center" vertical="center"/>
    </xf>
    <xf numFmtId="0" fontId="14" fillId="0" borderId="10" xfId="37" applyFont="1" applyBorder="1" applyAlignment="1">
      <alignment horizontal="left" vertical="center"/>
      <protection/>
    </xf>
    <xf numFmtId="186" fontId="15" fillId="0" borderId="10" xfId="42" applyNumberFormat="1" applyFont="1" applyBorder="1" applyAlignment="1">
      <alignment horizontal="center" vertical="center"/>
    </xf>
    <xf numFmtId="186" fontId="16" fillId="0" borderId="10" xfId="42" applyNumberFormat="1" applyFont="1" applyBorder="1" applyAlignment="1">
      <alignment horizontal="center" vertical="center"/>
    </xf>
    <xf numFmtId="186" fontId="6" fillId="16" borderId="10" xfId="42" applyNumberFormat="1" applyFont="1" applyFill="1" applyBorder="1" applyAlignment="1">
      <alignment horizontal="center" vertical="center"/>
    </xf>
    <xf numFmtId="0" fontId="14" fillId="16" borderId="10" xfId="37" applyFont="1" applyFill="1" applyBorder="1" applyAlignment="1">
      <alignment horizontal="left" vertical="center" wrapText="1"/>
      <protection/>
    </xf>
    <xf numFmtId="186" fontId="15" fillId="16" borderId="10" xfId="42" applyNumberFormat="1" applyFont="1" applyFill="1" applyBorder="1" applyAlignment="1">
      <alignment horizontal="center" vertical="center"/>
    </xf>
    <xf numFmtId="186" fontId="16" fillId="16" borderId="10" xfId="42" applyNumberFormat="1" applyFont="1" applyFill="1" applyBorder="1" applyAlignment="1">
      <alignment horizontal="center" vertical="center"/>
    </xf>
    <xf numFmtId="186" fontId="17" fillId="16" borderId="10" xfId="42" applyNumberFormat="1" applyFont="1" applyFill="1" applyBorder="1" applyAlignment="1">
      <alignment horizontal="center" vertical="center"/>
    </xf>
    <xf numFmtId="0" fontId="14" fillId="16" borderId="10" xfId="37" applyFont="1" applyFill="1" applyBorder="1" applyAlignment="1">
      <alignment horizontal="left" vertical="center"/>
      <protection/>
    </xf>
    <xf numFmtId="0" fontId="6" fillId="0" borderId="0" xfId="0" applyFont="1" applyAlignment="1">
      <alignment vertical="center"/>
    </xf>
    <xf numFmtId="0" fontId="6" fillId="0" borderId="0" xfId="37" applyFont="1" applyAlignment="1">
      <alignment horizontal="left" vertical="center"/>
      <protection/>
    </xf>
    <xf numFmtId="0" fontId="14" fillId="0" borderId="0" xfId="37" applyFont="1" applyAlignment="1">
      <alignment horizontal="left" vertical="center" indent="3"/>
      <protection/>
    </xf>
    <xf numFmtId="0" fontId="6" fillId="0" borderId="0" xfId="37" applyFont="1" applyAlignment="1">
      <alignment horizontal="left" vertical="center" indent="3"/>
      <protection/>
    </xf>
    <xf numFmtId="0" fontId="19" fillId="0" borderId="0" xfId="37" applyFont="1" applyAlignment="1">
      <alignment horizontal="left" vertical="center" indent="3"/>
      <protection/>
    </xf>
    <xf numFmtId="0" fontId="6" fillId="0" borderId="11" xfId="37" applyFont="1" applyBorder="1" applyAlignment="1">
      <alignment horizontal="centerContinuous" vertical="center"/>
      <protection/>
    </xf>
    <xf numFmtId="0" fontId="11" fillId="0" borderId="11" xfId="37" applyFont="1" applyBorder="1" applyAlignment="1">
      <alignment horizontal="center" vertical="center" wrapText="1"/>
      <protection/>
    </xf>
    <xf numFmtId="0" fontId="6" fillId="0" borderId="10" xfId="37" applyFont="1" applyBorder="1" applyAlignment="1">
      <alignment horizontal="left" vertical="center" indent="1"/>
      <protection/>
    </xf>
    <xf numFmtId="186" fontId="6" fillId="0" borderId="10" xfId="42" applyNumberFormat="1" applyFont="1" applyBorder="1" applyAlignment="1">
      <alignment vertical="center"/>
    </xf>
    <xf numFmtId="0" fontId="6" fillId="0" borderId="10" xfId="37" applyFont="1" applyBorder="1" applyAlignment="1">
      <alignment horizontal="left" vertical="center" indent="2"/>
      <protection/>
    </xf>
    <xf numFmtId="0" fontId="22" fillId="0" borderId="0" xfId="0" applyFont="1" applyAlignment="1">
      <alignment horizontal="centerContinuous" vertical="center"/>
    </xf>
    <xf numFmtId="0" fontId="10" fillId="0" borderId="0" xfId="0" applyFont="1" applyAlignment="1">
      <alignment horizontal="centerContinuous" vertical="center" wrapText="1"/>
    </xf>
    <xf numFmtId="0" fontId="23" fillId="0" borderId="0" xfId="0" applyFont="1" applyAlignment="1">
      <alignment horizontal="centerContinuous" vertical="center"/>
    </xf>
    <xf numFmtId="0" fontId="23" fillId="0" borderId="0" xfId="0" applyFont="1" applyFill="1" applyAlignment="1">
      <alignment horizontal="centerContinuous" vertical="center"/>
    </xf>
    <xf numFmtId="0" fontId="10" fillId="0" borderId="0" xfId="0" applyFont="1" applyFill="1" applyAlignment="1">
      <alignment horizontal="centerContinuous"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26" fillId="0" borderId="0" xfId="0" applyFont="1" applyAlignment="1">
      <alignment horizontal="centerContinuous" vertical="center"/>
    </xf>
    <xf numFmtId="0" fontId="27" fillId="0" borderId="0" xfId="0" applyFont="1" applyAlignment="1">
      <alignment horizontal="center" vertical="center"/>
    </xf>
    <xf numFmtId="0" fontId="27" fillId="0" borderId="0" xfId="0" applyFont="1" applyFill="1" applyAlignment="1">
      <alignment horizontal="center" vertical="center"/>
    </xf>
    <xf numFmtId="0" fontId="12" fillId="0" borderId="0" xfId="0" applyFont="1" applyAlignment="1">
      <alignment horizontal="right"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distributed" vertical="center" wrapText="1"/>
    </xf>
    <xf numFmtId="0" fontId="8"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8" fillId="0" borderId="10" xfId="0" applyFont="1" applyFill="1" applyBorder="1" applyAlignment="1">
      <alignment horizontal="distributed" vertical="center" wrapText="1"/>
    </xf>
    <xf numFmtId="0" fontId="31" fillId="0" borderId="12" xfId="0" applyFont="1" applyBorder="1" applyAlignment="1">
      <alignment horizontal="center" vertical="center" wrapText="1"/>
    </xf>
    <xf numFmtId="0" fontId="32" fillId="0" borderId="12" xfId="0" applyFont="1" applyBorder="1" applyAlignment="1">
      <alignment horizontal="left" vertical="center" wrapText="1"/>
    </xf>
    <xf numFmtId="0" fontId="33" fillId="0" borderId="12" xfId="0" applyFont="1" applyFill="1" applyBorder="1" applyAlignment="1">
      <alignment horizontal="left" vertical="center" wrapText="1"/>
    </xf>
    <xf numFmtId="0" fontId="34" fillId="0" borderId="10" xfId="0" applyFont="1" applyFill="1" applyBorder="1" applyAlignment="1">
      <alignment horizontal="center" vertical="center"/>
    </xf>
    <xf numFmtId="0" fontId="33" fillId="0" borderId="10" xfId="0" applyFont="1" applyFill="1" applyBorder="1" applyAlignment="1">
      <alignment vertical="center" wrapText="1"/>
    </xf>
    <xf numFmtId="186" fontId="31" fillId="0" borderId="10" xfId="42" applyNumberFormat="1" applyFont="1" applyFill="1" applyBorder="1" applyAlignment="1">
      <alignment vertical="center" wrapText="1"/>
    </xf>
    <xf numFmtId="0" fontId="31" fillId="0" borderId="0" xfId="0" applyFont="1" applyAlignment="1">
      <alignment vertical="center" wrapText="1"/>
    </xf>
    <xf numFmtId="186" fontId="31" fillId="0" borderId="13" xfId="42" applyNumberFormat="1" applyFont="1" applyFill="1" applyBorder="1" applyAlignment="1">
      <alignment vertical="center" wrapText="1"/>
    </xf>
    <xf numFmtId="0" fontId="31" fillId="0" borderId="14" xfId="0" applyFont="1" applyBorder="1" applyAlignment="1">
      <alignment horizontal="center" vertical="center" wrapText="1"/>
    </xf>
    <xf numFmtId="0" fontId="32" fillId="0" borderId="10" xfId="0" applyFont="1" applyBorder="1" applyAlignment="1">
      <alignment vertical="center" wrapText="1"/>
    </xf>
    <xf numFmtId="0" fontId="33" fillId="0" borderId="10" xfId="0" applyFont="1" applyBorder="1" applyAlignment="1">
      <alignment vertical="center" wrapText="1"/>
    </xf>
    <xf numFmtId="0" fontId="34" fillId="0" borderId="10" xfId="0" applyFont="1" applyBorder="1" applyAlignment="1">
      <alignment horizontal="center" vertical="center"/>
    </xf>
    <xf numFmtId="0" fontId="32" fillId="0" borderId="10" xfId="0" applyFont="1" applyFill="1" applyBorder="1" applyAlignment="1">
      <alignment vertical="center" wrapText="1"/>
    </xf>
    <xf numFmtId="0" fontId="34" fillId="0" borderId="10" xfId="0" applyFont="1" applyFill="1" applyBorder="1" applyAlignment="1">
      <alignment horizontal="center" vertical="center" wrapText="1"/>
    </xf>
    <xf numFmtId="10" fontId="31" fillId="0" borderId="13" xfId="0" applyNumberFormat="1" applyFont="1" applyFill="1" applyBorder="1" applyAlignment="1">
      <alignment vertical="center" wrapText="1"/>
    </xf>
    <xf numFmtId="0" fontId="31" fillId="0" borderId="0" xfId="0" applyFont="1" applyFill="1" applyAlignment="1">
      <alignment vertical="center" wrapText="1"/>
    </xf>
    <xf numFmtId="0" fontId="31" fillId="0" borderId="10" xfId="0" applyFont="1" applyBorder="1" applyAlignment="1">
      <alignment horizontal="center" vertical="center"/>
    </xf>
    <xf numFmtId="0" fontId="33" fillId="0" borderId="13" xfId="0" applyFont="1" applyFill="1" applyBorder="1" applyAlignment="1">
      <alignment vertical="center" wrapText="1"/>
    </xf>
    <xf numFmtId="0" fontId="31" fillId="0" borderId="10" xfId="0" applyFont="1" applyBorder="1" applyAlignment="1">
      <alignment horizontal="center" vertical="center" wrapText="1"/>
    </xf>
    <xf numFmtId="0" fontId="32" fillId="0" borderId="12" xfId="0" applyFont="1" applyFill="1" applyBorder="1" applyAlignment="1">
      <alignment vertical="center" wrapText="1"/>
    </xf>
    <xf numFmtId="0" fontId="34" fillId="0" borderId="10" xfId="0" applyFont="1" applyBorder="1" applyAlignment="1">
      <alignment horizontal="center" vertical="center" wrapText="1"/>
    </xf>
    <xf numFmtId="0" fontId="32" fillId="0" borderId="10" xfId="0" applyFont="1" applyBorder="1" applyAlignment="1">
      <alignment horizontal="left" vertical="center" wrapText="1"/>
    </xf>
    <xf numFmtId="0" fontId="33" fillId="0" borderId="10" xfId="0" applyFont="1" applyBorder="1" applyAlignment="1">
      <alignment horizontal="left" vertical="center" wrapText="1"/>
    </xf>
    <xf numFmtId="0" fontId="33" fillId="0" borderId="10" xfId="0" applyFont="1" applyFill="1" applyBorder="1" applyAlignment="1">
      <alignment horizontal="left" vertical="center" wrapText="1"/>
    </xf>
    <xf numFmtId="0" fontId="33"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3" fillId="0" borderId="14" xfId="0" applyFont="1" applyFill="1" applyBorder="1" applyAlignment="1">
      <alignment horizontal="left" vertical="center" wrapText="1"/>
    </xf>
    <xf numFmtId="41" fontId="31" fillId="0" borderId="13" xfId="42" applyNumberFormat="1" applyFont="1" applyFill="1" applyBorder="1" applyAlignment="1">
      <alignment vertical="center" wrapText="1"/>
    </xf>
    <xf numFmtId="0" fontId="33" fillId="0" borderId="13" xfId="0" applyFont="1" applyBorder="1" applyAlignment="1">
      <alignment vertical="center" wrapText="1"/>
    </xf>
    <xf numFmtId="41" fontId="31" fillId="0" borderId="10" xfId="42" applyNumberFormat="1" applyFont="1" applyFill="1" applyBorder="1" applyAlignment="1">
      <alignment vertical="center" wrapText="1"/>
    </xf>
    <xf numFmtId="0" fontId="32" fillId="0" borderId="10" xfId="0" applyFont="1" applyFill="1" applyBorder="1" applyAlignment="1">
      <alignment horizontal="left" vertical="center" wrapText="1"/>
    </xf>
    <xf numFmtId="0" fontId="6" fillId="0" borderId="0" xfId="0" applyFont="1" applyAlignment="1">
      <alignment vertical="center" wrapText="1"/>
    </xf>
    <xf numFmtId="188" fontId="21" fillId="0" borderId="0" xfId="0" applyNumberFormat="1" applyFont="1" applyFill="1" applyAlignment="1">
      <alignment vertical="center" wrapText="1"/>
    </xf>
    <xf numFmtId="188" fontId="10" fillId="0" borderId="0" xfId="0" applyNumberFormat="1" applyFont="1" applyFill="1" applyAlignment="1">
      <alignment vertical="center" wrapText="1"/>
    </xf>
    <xf numFmtId="186" fontId="10" fillId="0" borderId="0" xfId="0" applyNumberFormat="1" applyFont="1" applyFill="1" applyAlignment="1">
      <alignment vertical="center" wrapText="1"/>
    </xf>
    <xf numFmtId="186" fontId="6" fillId="26" borderId="10" xfId="42" applyNumberFormat="1" applyFont="1" applyFill="1" applyBorder="1" applyAlignment="1">
      <alignment horizontal="center" vertical="center" wrapText="1"/>
    </xf>
    <xf numFmtId="187" fontId="6" fillId="26" borderId="10" xfId="42" applyNumberFormat="1" applyFont="1" applyFill="1" applyBorder="1" applyAlignment="1">
      <alignment horizontal="right" vertical="center"/>
    </xf>
    <xf numFmtId="210" fontId="6" fillId="26" borderId="10" xfId="42" applyNumberFormat="1" applyFont="1" applyFill="1" applyBorder="1" applyAlignment="1">
      <alignment horizontal="right" vertical="center" wrapText="1"/>
    </xf>
    <xf numFmtId="208" fontId="6" fillId="26" borderId="10" xfId="42" applyNumberFormat="1" applyFont="1" applyFill="1" applyBorder="1" applyAlignment="1">
      <alignment vertical="center" wrapText="1"/>
    </xf>
    <xf numFmtId="210" fontId="6" fillId="25" borderId="10" xfId="42" applyNumberFormat="1" applyFont="1" applyFill="1" applyBorder="1" applyAlignment="1">
      <alignment horizontal="right" vertical="center" wrapText="1"/>
    </xf>
    <xf numFmtId="208" fontId="6" fillId="0" borderId="10" xfId="42" applyNumberFormat="1" applyFont="1" applyFill="1" applyBorder="1" applyAlignment="1">
      <alignment vertical="center" wrapText="1"/>
    </xf>
    <xf numFmtId="186" fontId="6" fillId="0" borderId="10" xfId="42" applyNumberFormat="1" applyFont="1" applyBorder="1" applyAlignment="1">
      <alignment horizontal="right" vertical="center" wrapText="1"/>
    </xf>
    <xf numFmtId="192" fontId="6" fillId="0" borderId="10" xfId="42" applyNumberFormat="1" applyFont="1" applyBorder="1" applyAlignment="1">
      <alignment horizontal="right" vertical="center" wrapText="1"/>
    </xf>
    <xf numFmtId="186" fontId="6" fillId="26" borderId="10" xfId="42" applyNumberFormat="1" applyFont="1" applyFill="1" applyBorder="1" applyAlignment="1">
      <alignment horizontal="right" vertical="center" wrapText="1"/>
    </xf>
    <xf numFmtId="186" fontId="6" fillId="24" borderId="10" xfId="42" applyNumberFormat="1" applyFont="1" applyFill="1" applyBorder="1" applyAlignment="1">
      <alignment horizontal="center" vertical="center" wrapText="1"/>
    </xf>
    <xf numFmtId="187" fontId="6" fillId="24" borderId="10" xfId="42" applyNumberFormat="1" applyFont="1" applyFill="1" applyBorder="1" applyAlignment="1">
      <alignment horizontal="right" vertical="center"/>
    </xf>
    <xf numFmtId="199" fontId="6" fillId="24" borderId="10" xfId="42" applyNumberFormat="1" applyFont="1" applyFill="1" applyBorder="1" applyAlignment="1">
      <alignment horizontal="right" vertical="center" wrapText="1"/>
    </xf>
    <xf numFmtId="210" fontId="6" fillId="24" borderId="10" xfId="42" applyNumberFormat="1" applyFont="1" applyFill="1" applyBorder="1" applyAlignment="1">
      <alignment horizontal="right" vertical="center" wrapText="1"/>
    </xf>
    <xf numFmtId="187" fontId="6" fillId="24" borderId="10" xfId="42" applyNumberFormat="1" applyFont="1" applyFill="1" applyBorder="1" applyAlignment="1">
      <alignment horizontal="right" vertical="center" wrapText="1"/>
    </xf>
    <xf numFmtId="208" fontId="6" fillId="24" borderId="10" xfId="42" applyNumberFormat="1" applyFont="1" applyFill="1" applyBorder="1" applyAlignment="1">
      <alignment vertical="center" wrapText="1"/>
    </xf>
    <xf numFmtId="187" fontId="6" fillId="0" borderId="10" xfId="42" applyNumberFormat="1" applyFont="1" applyBorder="1" applyAlignment="1">
      <alignment horizontal="right" vertical="center"/>
    </xf>
    <xf numFmtId="186" fontId="6" fillId="0" borderId="10" xfId="42" applyNumberFormat="1" applyFont="1" applyFill="1" applyBorder="1" applyAlignment="1">
      <alignment horizontal="right" vertical="center" wrapText="1"/>
    </xf>
    <xf numFmtId="186" fontId="6" fillId="0" borderId="10" xfId="42" applyNumberFormat="1" applyFont="1" applyFill="1" applyBorder="1" applyAlignment="1">
      <alignment vertical="center" wrapText="1"/>
    </xf>
    <xf numFmtId="192" fontId="6" fillId="24" borderId="10" xfId="42" applyNumberFormat="1" applyFont="1" applyFill="1" applyBorder="1" applyAlignment="1">
      <alignment horizontal="right" vertical="center" wrapText="1"/>
    </xf>
    <xf numFmtId="186" fontId="6" fillId="24" borderId="10" xfId="42" applyNumberFormat="1" applyFont="1" applyFill="1" applyBorder="1" applyAlignment="1">
      <alignment horizontal="right" vertical="center" wrapText="1"/>
    </xf>
    <xf numFmtId="186" fontId="6" fillId="24" borderId="10" xfId="42" applyNumberFormat="1" applyFont="1" applyFill="1" applyBorder="1" applyAlignment="1">
      <alignment vertical="center" wrapText="1"/>
    </xf>
    <xf numFmtId="208" fontId="6" fillId="26" borderId="10" xfId="42" applyNumberFormat="1" applyFont="1" applyFill="1" applyBorder="1" applyAlignment="1">
      <alignment horizontal="right" vertical="center" wrapText="1"/>
    </xf>
    <xf numFmtId="208" fontId="6" fillId="24" borderId="10" xfId="42" applyNumberFormat="1" applyFont="1" applyFill="1" applyBorder="1" applyAlignment="1">
      <alignment horizontal="right" vertical="center" wrapText="1"/>
    </xf>
    <xf numFmtId="187" fontId="6" fillId="0" borderId="12" xfId="42" applyNumberFormat="1" applyFont="1" applyBorder="1" applyAlignment="1">
      <alignment horizontal="right" vertical="center"/>
    </xf>
    <xf numFmtId="186" fontId="6" fillId="24" borderId="15" xfId="42" applyNumberFormat="1" applyFont="1" applyFill="1" applyBorder="1" applyAlignment="1">
      <alignment horizontal="left" vertical="center" wrapText="1"/>
    </xf>
    <xf numFmtId="192" fontId="6" fillId="0" borderId="10" xfId="42" applyNumberFormat="1" applyFont="1" applyFill="1" applyBorder="1" applyAlignment="1">
      <alignment horizontal="right" vertical="center" wrapText="1"/>
    </xf>
    <xf numFmtId="186" fontId="6" fillId="0" borderId="10" xfId="42" applyNumberFormat="1" applyFont="1" applyBorder="1" applyAlignment="1">
      <alignment horizontal="center" vertical="center" wrapText="1"/>
    </xf>
    <xf numFmtId="192" fontId="6" fillId="0" borderId="10" xfId="42" applyNumberFormat="1" applyFont="1" applyFill="1" applyBorder="1" applyAlignment="1">
      <alignment vertical="center" wrapText="1"/>
    </xf>
    <xf numFmtId="187" fontId="6" fillId="0" borderId="10" xfId="42" applyNumberFormat="1" applyFont="1" applyFill="1" applyBorder="1" applyAlignment="1">
      <alignment horizontal="right" vertical="center"/>
    </xf>
    <xf numFmtId="199" fontId="6" fillId="26" borderId="10" xfId="42" applyNumberFormat="1" applyFont="1" applyFill="1" applyBorder="1" applyAlignment="1">
      <alignment horizontal="right" vertical="center" wrapText="1"/>
    </xf>
    <xf numFmtId="187" fontId="6" fillId="26" borderId="10" xfId="42" applyNumberFormat="1" applyFont="1" applyFill="1" applyBorder="1" applyAlignment="1">
      <alignment horizontal="right" vertical="center" wrapText="1"/>
    </xf>
    <xf numFmtId="186" fontId="6" fillId="0" borderId="10" xfId="42" applyNumberFormat="1" applyFont="1" applyFill="1" applyBorder="1" applyAlignment="1">
      <alignment horizontal="center" vertical="center" wrapText="1"/>
    </xf>
    <xf numFmtId="188" fontId="6" fillId="24" borderId="10" xfId="42" applyNumberFormat="1" applyFont="1" applyFill="1" applyBorder="1" applyAlignment="1">
      <alignment horizontal="right" vertical="center" wrapText="1"/>
    </xf>
    <xf numFmtId="186" fontId="6" fillId="0" borderId="10" xfId="42" applyNumberFormat="1" applyFont="1" applyFill="1" applyBorder="1" applyAlignment="1">
      <alignment horizontal="left" vertical="center" wrapText="1"/>
    </xf>
    <xf numFmtId="4" fontId="6" fillId="26" borderId="10" xfId="42" applyNumberFormat="1" applyFont="1" applyFill="1" applyBorder="1" applyAlignment="1">
      <alignment horizontal="right" vertical="center" wrapText="1"/>
    </xf>
    <xf numFmtId="186" fontId="6" fillId="4" borderId="10" xfId="42" applyNumberFormat="1" applyFont="1" applyFill="1" applyBorder="1" applyAlignment="1">
      <alignment horizontal="center" vertical="center" wrapText="1"/>
    </xf>
    <xf numFmtId="187" fontId="6" fillId="4" borderId="10" xfId="42" applyNumberFormat="1" applyFont="1" applyFill="1" applyBorder="1" applyAlignment="1">
      <alignment horizontal="right" vertical="center"/>
    </xf>
    <xf numFmtId="208" fontId="6" fillId="4" borderId="10" xfId="42" applyNumberFormat="1" applyFont="1" applyFill="1" applyBorder="1" applyAlignment="1">
      <alignment horizontal="right" vertical="center" wrapText="1"/>
    </xf>
    <xf numFmtId="199" fontId="6" fillId="4" borderId="10" xfId="42" applyNumberFormat="1" applyFont="1" applyFill="1" applyBorder="1" applyAlignment="1">
      <alignment horizontal="right" vertical="center" wrapText="1"/>
    </xf>
    <xf numFmtId="210" fontId="6" fillId="4" borderId="10" xfId="42" applyNumberFormat="1" applyFont="1" applyFill="1" applyBorder="1" applyAlignment="1">
      <alignment horizontal="right" vertical="center" wrapText="1"/>
    </xf>
    <xf numFmtId="186" fontId="6" fillId="4" borderId="10" xfId="42" applyNumberFormat="1" applyFont="1" applyFill="1" applyBorder="1" applyAlignment="1">
      <alignment horizontal="right" vertical="center" wrapText="1"/>
    </xf>
    <xf numFmtId="186" fontId="6" fillId="4" borderId="10" xfId="42" applyNumberFormat="1" applyFont="1" applyFill="1" applyBorder="1" applyAlignment="1">
      <alignment vertical="center" wrapText="1"/>
    </xf>
    <xf numFmtId="187" fontId="6" fillId="4" borderId="10" xfId="42" applyNumberFormat="1" applyFont="1" applyFill="1" applyBorder="1" applyAlignment="1">
      <alignment horizontal="right" vertical="center" wrapText="1"/>
    </xf>
    <xf numFmtId="192" fontId="6" fillId="4" borderId="10" xfId="42" applyNumberFormat="1" applyFont="1" applyFill="1" applyBorder="1" applyAlignment="1">
      <alignment horizontal="right" vertical="center" wrapText="1"/>
    </xf>
    <xf numFmtId="186" fontId="11" fillId="0" borderId="10" xfId="42" applyNumberFormat="1" applyFont="1" applyBorder="1" applyAlignment="1">
      <alignment horizontal="center" vertical="center" wrapText="1"/>
    </xf>
    <xf numFmtId="186" fontId="6" fillId="0" borderId="10" xfId="42" applyNumberFormat="1" applyFont="1" applyBorder="1" applyAlignment="1">
      <alignment vertical="center" wrapText="1"/>
    </xf>
    <xf numFmtId="186" fontId="11" fillId="0" borderId="10" xfId="42" applyNumberFormat="1" applyFont="1" applyFill="1" applyBorder="1" applyAlignment="1">
      <alignment horizontal="center" vertical="center" shrinkToFit="1"/>
    </xf>
    <xf numFmtId="192" fontId="6" fillId="0" borderId="10" xfId="42" applyNumberFormat="1" applyFont="1" applyBorder="1" applyAlignment="1">
      <alignment vertical="center" wrapText="1"/>
    </xf>
    <xf numFmtId="187" fontId="6" fillId="0" borderId="16" xfId="40" applyNumberFormat="1" applyFont="1" applyFill="1" applyBorder="1" applyAlignment="1">
      <alignment horizontal="right" vertical="center"/>
      <protection/>
    </xf>
    <xf numFmtId="187" fontId="6" fillId="0" borderId="16" xfId="42" applyNumberFormat="1" applyFont="1" applyFill="1" applyBorder="1" applyAlignment="1">
      <alignment horizontal="right" vertical="center"/>
    </xf>
    <xf numFmtId="186" fontId="6" fillId="0" borderId="10" xfId="42" applyNumberFormat="1" applyFont="1" applyBorder="1" applyAlignment="1">
      <alignment horizontal="left" vertical="center" wrapText="1"/>
    </xf>
    <xf numFmtId="192" fontId="16" fillId="0" borderId="10" xfId="39" applyNumberFormat="1" applyFont="1" applyFill="1" applyBorder="1" applyAlignment="1">
      <alignment vertical="center" wrapText="1"/>
      <protection/>
    </xf>
    <xf numFmtId="208" fontId="6" fillId="0" borderId="10" xfId="42" applyNumberFormat="1" applyFont="1" applyBorder="1" applyAlignment="1">
      <alignment horizontal="right" vertical="center" wrapText="1"/>
    </xf>
    <xf numFmtId="210" fontId="6" fillId="0" borderId="10" xfId="42" applyNumberFormat="1" applyFont="1" applyFill="1" applyBorder="1" applyAlignment="1">
      <alignment horizontal="right" vertical="center" wrapText="1"/>
    </xf>
    <xf numFmtId="0" fontId="4" fillId="0" borderId="0" xfId="41" applyFont="1" applyAlignment="1">
      <alignment horizontal="centerContinuous" vertical="center"/>
      <protection/>
    </xf>
    <xf numFmtId="0" fontId="54" fillId="0" borderId="0" xfId="41" applyFont="1" applyAlignment="1">
      <alignment horizontal="centerContinuous" vertical="center" wrapText="1"/>
      <protection/>
    </xf>
    <xf numFmtId="0" fontId="6" fillId="0" borderId="0" xfId="41" applyFont="1" applyAlignment="1">
      <alignment horizontal="centerContinuous" vertical="center" wrapText="1"/>
      <protection/>
    </xf>
    <xf numFmtId="0" fontId="55" fillId="0" borderId="0" xfId="41" applyFont="1" applyAlignment="1">
      <alignment horizontal="centerContinuous" vertical="center"/>
      <protection/>
    </xf>
    <xf numFmtId="0" fontId="55" fillId="0" borderId="0" xfId="41" applyFont="1" applyAlignment="1">
      <alignment horizontal="centerContinuous" vertical="center" wrapText="1"/>
      <protection/>
    </xf>
    <xf numFmtId="0" fontId="6" fillId="0" borderId="0" xfId="41" applyFont="1" applyAlignment="1">
      <alignment vertical="center" wrapText="1"/>
      <protection/>
    </xf>
    <xf numFmtId="0" fontId="8" fillId="0" borderId="0" xfId="41" applyFont="1" applyAlignment="1">
      <alignment vertical="center"/>
      <protection/>
    </xf>
    <xf numFmtId="0" fontId="5" fillId="0" borderId="0" xfId="41" applyFont="1" applyAlignment="1">
      <alignment horizontal="center" vertical="center"/>
      <protection/>
    </xf>
    <xf numFmtId="0" fontId="28" fillId="0" borderId="0" xfId="41" applyFont="1" applyAlignment="1">
      <alignment horizontal="right" vertical="center"/>
      <protection/>
    </xf>
    <xf numFmtId="0" fontId="6" fillId="0" borderId="0" xfId="41" applyFont="1" applyAlignment="1">
      <alignment horizontal="right" vertical="center" wrapText="1"/>
      <protection/>
    </xf>
    <xf numFmtId="0" fontId="6" fillId="0" borderId="0" xfId="41" applyFont="1" applyBorder="1" applyAlignment="1">
      <alignment vertical="center" wrapText="1"/>
      <protection/>
    </xf>
    <xf numFmtId="0" fontId="6" fillId="0" borderId="17" xfId="41" applyFont="1" applyBorder="1" applyAlignment="1">
      <alignment horizontal="distributed" vertical="center" wrapText="1"/>
      <protection/>
    </xf>
    <xf numFmtId="0" fontId="6" fillId="0" borderId="10" xfId="41" applyFont="1" applyBorder="1" applyAlignment="1">
      <alignment vertical="center" wrapText="1"/>
      <protection/>
    </xf>
    <xf numFmtId="186" fontId="10" fillId="3" borderId="10" xfId="42" applyNumberFormat="1" applyFont="1" applyFill="1" applyBorder="1" applyAlignment="1">
      <alignment horizontal="center" vertical="center" wrapText="1"/>
    </xf>
    <xf numFmtId="187" fontId="6" fillId="0" borderId="10" xfId="41" applyNumberFormat="1" applyFont="1" applyFill="1" applyBorder="1" applyAlignment="1">
      <alignment vertical="center" wrapText="1"/>
      <protection/>
    </xf>
    <xf numFmtId="186" fontId="10" fillId="16" borderId="10" xfId="42" applyNumberFormat="1" applyFont="1" applyFill="1" applyBorder="1" applyAlignment="1">
      <alignment horizontal="center" vertical="center" wrapText="1"/>
    </xf>
    <xf numFmtId="0" fontId="6" fillId="0" borderId="10" xfId="41" applyFont="1" applyBorder="1" applyAlignment="1">
      <alignment horizontal="left" vertical="center" wrapText="1"/>
      <protection/>
    </xf>
    <xf numFmtId="187" fontId="10" fillId="24" borderId="10" xfId="42" applyNumberFormat="1" applyFont="1" applyFill="1" applyBorder="1" applyAlignment="1">
      <alignment horizontal="right" vertical="center" wrapText="1"/>
    </xf>
    <xf numFmtId="186" fontId="10" fillId="24" borderId="10" xfId="42" applyNumberFormat="1" applyFont="1" applyFill="1" applyBorder="1" applyAlignment="1">
      <alignment horizontal="center" vertical="center" wrapText="1"/>
    </xf>
    <xf numFmtId="0" fontId="12" fillId="0" borderId="18" xfId="41" applyFont="1" applyBorder="1" applyAlignment="1">
      <alignment horizontal="left" vertical="center" wrapText="1"/>
      <protection/>
    </xf>
    <xf numFmtId="187" fontId="10" fillId="0" borderId="10" xfId="42" applyNumberFormat="1" applyFont="1" applyBorder="1" applyAlignment="1">
      <alignment horizontal="right" vertical="center" wrapText="1"/>
    </xf>
    <xf numFmtId="186" fontId="10" fillId="0" borderId="10" xfId="42" applyNumberFormat="1" applyFont="1" applyBorder="1" applyAlignment="1">
      <alignment horizontal="center" vertical="center" wrapText="1"/>
    </xf>
    <xf numFmtId="0" fontId="12" fillId="0" borderId="19" xfId="41" applyFont="1" applyBorder="1" applyAlignment="1">
      <alignment horizontal="left" vertical="center" wrapText="1"/>
      <protection/>
    </xf>
    <xf numFmtId="0" fontId="12" fillId="0" borderId="20" xfId="41" applyFont="1" applyBorder="1" applyAlignment="1">
      <alignment horizontal="left" vertical="center" wrapText="1"/>
      <protection/>
    </xf>
    <xf numFmtId="0" fontId="12" fillId="0" borderId="21" xfId="41" applyFont="1" applyBorder="1" applyAlignment="1">
      <alignment horizontal="left" vertical="center" wrapText="1"/>
      <protection/>
    </xf>
    <xf numFmtId="186" fontId="12" fillId="0" borderId="10" xfId="42" applyNumberFormat="1" applyFont="1" applyBorder="1" applyAlignment="1">
      <alignment horizontal="center" vertical="center" wrapText="1"/>
    </xf>
    <xf numFmtId="0" fontId="12" fillId="0" borderId="16" xfId="41" applyFont="1" applyBorder="1" applyAlignment="1">
      <alignment horizontal="left" vertical="center" wrapText="1"/>
      <protection/>
    </xf>
    <xf numFmtId="0" fontId="12" fillId="0" borderId="10" xfId="41" applyFont="1" applyBorder="1" applyAlignment="1">
      <alignment vertical="center" wrapText="1"/>
      <protection/>
    </xf>
    <xf numFmtId="187" fontId="10" fillId="0" borderId="10" xfId="42" applyNumberFormat="1" applyFont="1" applyFill="1" applyBorder="1" applyAlignment="1">
      <alignment horizontal="right" vertical="center" wrapText="1"/>
    </xf>
    <xf numFmtId="186" fontId="56" fillId="0" borderId="10" xfId="42" applyNumberFormat="1" applyFont="1" applyBorder="1" applyAlignment="1">
      <alignment horizontal="center" vertical="center" wrapText="1"/>
    </xf>
    <xf numFmtId="187" fontId="6" fillId="25" borderId="10" xfId="41" applyNumberFormat="1" applyFont="1" applyFill="1" applyBorder="1" applyAlignment="1">
      <alignment horizontal="left" vertical="center" wrapText="1"/>
      <protection/>
    </xf>
    <xf numFmtId="0" fontId="6" fillId="0" borderId="22" xfId="41" applyFont="1" applyBorder="1" applyAlignment="1">
      <alignment vertical="center" wrapText="1"/>
      <protection/>
    </xf>
    <xf numFmtId="0" fontId="7" fillId="0" borderId="0" xfId="0" applyFont="1" applyAlignment="1">
      <alignment vertical="center"/>
    </xf>
    <xf numFmtId="0" fontId="8" fillId="0" borderId="0" xfId="0" applyFont="1" applyAlignment="1">
      <alignment vertical="center"/>
    </xf>
    <xf numFmtId="0" fontId="29" fillId="0" borderId="0" xfId="0" applyFont="1" applyAlignment="1">
      <alignment horizontal="centerContinuous" vertical="center"/>
    </xf>
    <xf numFmtId="0" fontId="6" fillId="0" borderId="0" xfId="0" applyFont="1" applyAlignment="1">
      <alignment horizontal="left" vertical="center" wrapText="1"/>
    </xf>
    <xf numFmtId="0" fontId="6" fillId="0" borderId="0" xfId="0" applyFont="1" applyAlignment="1">
      <alignment horizontal="right" vertical="center"/>
    </xf>
    <xf numFmtId="0" fontId="29" fillId="0" borderId="0" xfId="0" applyFont="1" applyAlignment="1">
      <alignment vertical="center"/>
    </xf>
    <xf numFmtId="0" fontId="6" fillId="0" borderId="10" xfId="0" applyFont="1" applyBorder="1" applyAlignment="1">
      <alignment horizontal="centerContinuous" vertical="center"/>
    </xf>
    <xf numFmtId="0" fontId="57" fillId="0" borderId="10" xfId="0" applyFont="1" applyBorder="1" applyAlignment="1">
      <alignment horizontal="centerContinuous" vertical="center"/>
    </xf>
    <xf numFmtId="0" fontId="10" fillId="0" borderId="0" xfId="0" applyFont="1" applyAlignment="1">
      <alignment vertical="center"/>
    </xf>
    <xf numFmtId="0" fontId="6" fillId="0" borderId="10" xfId="0" applyFont="1" applyBorder="1" applyAlignment="1">
      <alignment horizontal="center" vertical="center"/>
    </xf>
    <xf numFmtId="0" fontId="10" fillId="0" borderId="10" xfId="0" applyFont="1" applyFill="1" applyBorder="1" applyAlignment="1">
      <alignment vertical="center" wrapText="1"/>
    </xf>
    <xf numFmtId="0" fontId="6" fillId="0" borderId="10" xfId="0" applyFont="1" applyBorder="1" applyAlignment="1">
      <alignment vertical="center" wrapText="1"/>
    </xf>
    <xf numFmtId="186" fontId="10" fillId="0" borderId="10" xfId="42" applyNumberFormat="1" applyFont="1" applyFill="1" applyBorder="1" applyAlignment="1">
      <alignment horizontal="center" vertical="center"/>
    </xf>
    <xf numFmtId="186" fontId="10" fillId="0" borderId="10" xfId="42" applyNumberFormat="1" applyFont="1" applyBorder="1" applyAlignment="1">
      <alignment horizontal="center" vertical="center"/>
    </xf>
    <xf numFmtId="9" fontId="10" fillId="0" borderId="10" xfId="42" applyNumberFormat="1" applyFont="1" applyBorder="1" applyAlignment="1">
      <alignment horizontal="center" vertical="center"/>
    </xf>
    <xf numFmtId="186" fontId="10" fillId="0" borderId="10" xfId="42" applyNumberFormat="1" applyFont="1" applyFill="1" applyBorder="1" applyAlignment="1">
      <alignment vertical="center"/>
    </xf>
    <xf numFmtId="0" fontId="6" fillId="0" borderId="10" xfId="0" applyFont="1" applyFill="1" applyBorder="1" applyAlignment="1">
      <alignment horizontal="center" vertical="center" wrapText="1"/>
    </xf>
    <xf numFmtId="186" fontId="8" fillId="0" borderId="10" xfId="42" applyNumberFormat="1" applyFont="1" applyBorder="1" applyAlignment="1">
      <alignment horizontal="center" vertical="center"/>
    </xf>
    <xf numFmtId="186" fontId="29" fillId="0" borderId="10" xfId="42" applyNumberFormat="1" applyFont="1" applyBorder="1" applyAlignment="1">
      <alignment horizontal="center" vertical="center"/>
    </xf>
    <xf numFmtId="0" fontId="6" fillId="0" borderId="0" xfId="0" applyFont="1" applyAlignment="1">
      <alignment horizontal="left"/>
    </xf>
    <xf numFmtId="0" fontId="10" fillId="0" borderId="0" xfId="0" applyFont="1" applyAlignment="1">
      <alignment/>
    </xf>
    <xf numFmtId="0" fontId="29" fillId="0" borderId="0" xfId="0" applyFont="1" applyAlignment="1">
      <alignment/>
    </xf>
    <xf numFmtId="0" fontId="6" fillId="0" borderId="0" xfId="0" applyFont="1" applyAlignment="1">
      <alignment horizontal="left" wrapText="1"/>
    </xf>
    <xf numFmtId="49" fontId="6" fillId="0" borderId="0" xfId="0" applyNumberFormat="1" applyFont="1" applyAlignment="1">
      <alignment horizontal="left"/>
    </xf>
    <xf numFmtId="49" fontId="10" fillId="0" borderId="0" xfId="0" applyNumberFormat="1" applyFont="1" applyAlignment="1">
      <alignment horizontal="left"/>
    </xf>
    <xf numFmtId="186" fontId="10" fillId="0" borderId="10" xfId="42" applyNumberFormat="1" applyFont="1" applyFill="1" applyBorder="1" applyAlignment="1">
      <alignment vertical="center" wrapText="1"/>
    </xf>
    <xf numFmtId="41" fontId="10" fillId="0" borderId="10" xfId="42" applyNumberFormat="1" applyFont="1" applyFill="1" applyBorder="1" applyAlignment="1">
      <alignment vertical="center" wrapText="1"/>
    </xf>
    <xf numFmtId="41" fontId="31" fillId="0" borderId="10" xfId="0" applyNumberFormat="1" applyFont="1" applyFill="1" applyBorder="1" applyAlignment="1">
      <alignment vertical="center" wrapText="1"/>
    </xf>
    <xf numFmtId="10" fontId="10" fillId="0" borderId="15" xfId="0" applyNumberFormat="1" applyFont="1" applyFill="1" applyBorder="1" applyAlignment="1">
      <alignment vertical="center" wrapText="1"/>
    </xf>
    <xf numFmtId="0" fontId="6" fillId="0" borderId="0" xfId="35" applyFont="1" applyAlignment="1">
      <alignment vertical="center" wrapText="1"/>
      <protection/>
    </xf>
    <xf numFmtId="0" fontId="8" fillId="0" borderId="0" xfId="35" applyFont="1" applyAlignment="1">
      <alignment vertical="center"/>
      <protection/>
    </xf>
    <xf numFmtId="0" fontId="12" fillId="0" borderId="0" xfId="35" applyFont="1" applyAlignment="1">
      <alignment vertical="center" wrapText="1"/>
      <protection/>
    </xf>
    <xf numFmtId="0" fontId="6" fillId="0" borderId="12" xfId="35" applyFont="1" applyBorder="1" applyAlignment="1">
      <alignment horizontal="center" vertical="center" wrapText="1"/>
      <protection/>
    </xf>
    <xf numFmtId="0" fontId="6" fillId="0" borderId="12" xfId="35" applyFont="1" applyBorder="1" applyAlignment="1">
      <alignment horizontal="right" vertical="center" wrapText="1"/>
      <protection/>
    </xf>
    <xf numFmtId="0" fontId="6" fillId="0" borderId="23" xfId="35" applyFont="1" applyBorder="1" applyAlignment="1">
      <alignment horizontal="right" vertical="center" wrapText="1"/>
      <protection/>
    </xf>
    <xf numFmtId="0" fontId="6" fillId="0" borderId="12" xfId="35" applyFont="1" applyBorder="1" applyAlignment="1">
      <alignment vertical="center" wrapText="1"/>
      <protection/>
    </xf>
    <xf numFmtId="0" fontId="6" fillId="26" borderId="10" xfId="35" applyFont="1" applyFill="1" applyBorder="1" applyAlignment="1">
      <alignment vertical="center" wrapText="1"/>
      <protection/>
    </xf>
    <xf numFmtId="0" fontId="6" fillId="26" borderId="12" xfId="35" applyFont="1" applyFill="1" applyBorder="1" applyAlignment="1">
      <alignment vertical="center" wrapText="1"/>
      <protection/>
    </xf>
    <xf numFmtId="0" fontId="6" fillId="0" borderId="10" xfId="35" applyFont="1" applyBorder="1" applyAlignment="1">
      <alignment vertical="center" wrapText="1"/>
      <protection/>
    </xf>
    <xf numFmtId="0" fontId="6" fillId="0" borderId="10" xfId="35" applyFont="1" applyBorder="1" applyAlignment="1">
      <alignment vertical="center"/>
      <protection/>
    </xf>
    <xf numFmtId="0" fontId="6" fillId="0" borderId="10" xfId="35" applyFont="1" applyBorder="1" applyAlignment="1">
      <alignment horizontal="center" vertical="center" wrapText="1"/>
      <protection/>
    </xf>
    <xf numFmtId="0" fontId="6" fillId="0" borderId="10" xfId="35" applyFont="1" applyBorder="1" applyAlignment="1">
      <alignment horizontal="left" vertical="center" wrapText="1"/>
      <protection/>
    </xf>
    <xf numFmtId="187" fontId="6" fillId="0" borderId="10" xfId="35" applyNumberFormat="1" applyFont="1" applyBorder="1" applyAlignment="1">
      <alignment horizontal="right" vertical="center"/>
      <protection/>
    </xf>
    <xf numFmtId="188" fontId="6" fillId="0" borderId="10" xfId="35" applyNumberFormat="1" applyFont="1" applyBorder="1" applyAlignment="1">
      <alignment vertical="center"/>
      <protection/>
    </xf>
    <xf numFmtId="187" fontId="6" fillId="0" borderId="15" xfId="35" applyNumberFormat="1" applyFont="1" applyBorder="1" applyAlignment="1">
      <alignment horizontal="right" vertical="center"/>
      <protection/>
    </xf>
    <xf numFmtId="3" fontId="6" fillId="0" borderId="16" xfId="35" applyNumberFormat="1" applyFont="1" applyBorder="1" applyAlignment="1">
      <alignment horizontal="right" vertical="center" shrinkToFit="1"/>
      <protection/>
    </xf>
    <xf numFmtId="0" fontId="6" fillId="3" borderId="10" xfId="35" applyFont="1" applyFill="1" applyBorder="1" applyAlignment="1">
      <alignment vertical="center" wrapText="1"/>
      <protection/>
    </xf>
    <xf numFmtId="188" fontId="6" fillId="0" borderId="10" xfId="35" applyNumberFormat="1" applyFont="1" applyBorder="1" applyAlignment="1">
      <alignment vertical="center"/>
      <protection/>
    </xf>
    <xf numFmtId="0" fontId="6" fillId="0" borderId="10" xfId="35" applyFont="1" applyBorder="1" applyAlignment="1">
      <alignment vertical="center"/>
      <protection/>
    </xf>
    <xf numFmtId="0" fontId="6" fillId="0" borderId="10" xfId="35" applyFont="1" applyFill="1" applyBorder="1" applyAlignment="1">
      <alignment vertical="center"/>
      <protection/>
    </xf>
    <xf numFmtId="188" fontId="6" fillId="0" borderId="10" xfId="35" applyNumberFormat="1" applyFont="1" applyFill="1" applyBorder="1" applyAlignment="1">
      <alignment vertical="center"/>
      <protection/>
    </xf>
    <xf numFmtId="0" fontId="6" fillId="26" borderId="14" xfId="35" applyFont="1" applyFill="1" applyBorder="1" applyAlignment="1">
      <alignment vertical="center" wrapText="1"/>
      <protection/>
    </xf>
    <xf numFmtId="0" fontId="6" fillId="26" borderId="10" xfId="35" applyFont="1" applyFill="1" applyBorder="1" applyAlignment="1">
      <alignment horizontal="center" vertical="center" wrapText="1"/>
      <protection/>
    </xf>
    <xf numFmtId="0" fontId="10" fillId="26" borderId="10" xfId="35" applyFont="1" applyFill="1" applyBorder="1" applyAlignment="1">
      <alignment vertical="center" wrapText="1"/>
      <protection/>
    </xf>
    <xf numFmtId="187" fontId="6" fillId="26" borderId="10" xfId="35" applyNumberFormat="1" applyFont="1" applyFill="1" applyBorder="1" applyAlignment="1">
      <alignment horizontal="right" vertical="center"/>
      <protection/>
    </xf>
    <xf numFmtId="187" fontId="6" fillId="26" borderId="14" xfId="35" applyNumberFormat="1" applyFont="1" applyFill="1" applyBorder="1" applyAlignment="1">
      <alignment horizontal="right" vertical="center"/>
      <protection/>
    </xf>
    <xf numFmtId="208" fontId="0" fillId="26" borderId="10" xfId="35" applyNumberFormat="1" applyFont="1" applyFill="1" applyBorder="1" applyAlignment="1">
      <alignment horizontal="right" vertical="center" wrapText="1"/>
      <protection/>
    </xf>
    <xf numFmtId="192" fontId="0" fillId="26" borderId="10" xfId="35" applyNumberFormat="1" applyFont="1" applyFill="1" applyBorder="1" applyAlignment="1">
      <alignment horizontal="right" vertical="center" wrapText="1"/>
      <protection/>
    </xf>
    <xf numFmtId="187" fontId="0" fillId="26" borderId="10" xfId="35" applyNumberFormat="1" applyFont="1" applyFill="1" applyBorder="1" applyAlignment="1">
      <alignment horizontal="right" vertical="center" wrapText="1"/>
      <protection/>
    </xf>
    <xf numFmtId="199" fontId="0" fillId="26" borderId="10" xfId="35" applyNumberFormat="1" applyFont="1" applyFill="1" applyBorder="1" applyAlignment="1">
      <alignment vertical="center" wrapText="1"/>
      <protection/>
    </xf>
    <xf numFmtId="187" fontId="6" fillId="0" borderId="10" xfId="35" applyNumberFormat="1" applyFont="1" applyFill="1" applyBorder="1" applyAlignment="1">
      <alignment horizontal="right" vertical="center"/>
      <protection/>
    </xf>
    <xf numFmtId="0" fontId="11" fillId="26" borderId="10" xfId="35" applyFont="1" applyFill="1" applyBorder="1" applyAlignment="1">
      <alignment vertical="center" wrapText="1"/>
      <protection/>
    </xf>
    <xf numFmtId="0" fontId="6" fillId="24" borderId="10" xfId="35" applyFont="1" applyFill="1" applyBorder="1" applyAlignment="1">
      <alignment vertical="center" wrapText="1"/>
      <protection/>
    </xf>
    <xf numFmtId="187" fontId="6" fillId="25" borderId="10" xfId="35" applyNumberFormat="1" applyFont="1" applyFill="1" applyBorder="1" applyAlignment="1">
      <alignment horizontal="right" vertical="center"/>
      <protection/>
    </xf>
    <xf numFmtId="0" fontId="10" fillId="0" borderId="0" xfId="35" applyFont="1" applyAlignment="1">
      <alignment vertical="center" wrapText="1"/>
      <protection/>
    </xf>
    <xf numFmtId="0" fontId="6" fillId="0" borderId="10" xfId="35" applyFont="1" applyFill="1" applyBorder="1" applyAlignment="1">
      <alignment vertical="center" wrapText="1"/>
      <protection/>
    </xf>
    <xf numFmtId="0" fontId="6" fillId="0" borderId="0" xfId="35" applyFont="1" applyAlignment="1">
      <alignment wrapText="1"/>
      <protection/>
    </xf>
    <xf numFmtId="41" fontId="6" fillId="0" borderId="15" xfId="35" applyNumberFormat="1" applyFont="1" applyBorder="1" applyAlignment="1">
      <alignment horizontal="right" vertical="center"/>
      <protection/>
    </xf>
    <xf numFmtId="0" fontId="11" fillId="0" borderId="24" xfId="35" applyFont="1" applyBorder="1" applyAlignment="1">
      <alignment horizontal="left" vertical="center" wrapText="1"/>
      <protection/>
    </xf>
    <xf numFmtId="0" fontId="11" fillId="0" borderId="25" xfId="35" applyFont="1" applyBorder="1" applyAlignment="1">
      <alignment horizontal="left" vertical="center" wrapText="1"/>
      <protection/>
    </xf>
    <xf numFmtId="0" fontId="6" fillId="0" borderId="25" xfId="35" applyFont="1" applyBorder="1" applyAlignment="1">
      <alignment horizontal="center" vertical="center" wrapText="1"/>
      <protection/>
    </xf>
    <xf numFmtId="0" fontId="11" fillId="0" borderId="16" xfId="35" applyFont="1" applyBorder="1" applyAlignment="1">
      <alignment horizontal="left" vertical="center" wrapText="1"/>
      <protection/>
    </xf>
    <xf numFmtId="0" fontId="6" fillId="0" borderId="16" xfId="35" applyFont="1" applyBorder="1" applyAlignment="1">
      <alignment horizontal="center" vertical="center" wrapText="1"/>
      <protection/>
    </xf>
    <xf numFmtId="0" fontId="11" fillId="0" borderId="26" xfId="35" applyFont="1" applyBorder="1" applyAlignment="1">
      <alignment horizontal="left" vertical="center" wrapText="1"/>
      <protection/>
    </xf>
    <xf numFmtId="0" fontId="6" fillId="0" borderId="27" xfId="35" applyFont="1" applyBorder="1" applyAlignment="1">
      <alignment horizontal="center" vertical="center" wrapText="1"/>
      <protection/>
    </xf>
    <xf numFmtId="0" fontId="6" fillId="24" borderId="15" xfId="35" applyFont="1" applyFill="1" applyBorder="1" applyAlignment="1">
      <alignment vertical="center" wrapText="1"/>
      <protection/>
    </xf>
    <xf numFmtId="0" fontId="6" fillId="24" borderId="16" xfId="35" applyFont="1" applyFill="1" applyBorder="1" applyAlignment="1">
      <alignment horizontal="center" vertical="center" wrapText="1"/>
      <protection/>
    </xf>
    <xf numFmtId="0" fontId="6" fillId="0" borderId="16" xfId="35" applyFont="1" applyBorder="1" applyAlignment="1">
      <alignment horizontal="left" vertical="center" wrapText="1"/>
      <protection/>
    </xf>
    <xf numFmtId="49" fontId="6" fillId="0" borderId="10" xfId="35" applyNumberFormat="1" applyFont="1" applyBorder="1" applyAlignment="1">
      <alignment horizontal="left" vertical="center" wrapText="1"/>
      <protection/>
    </xf>
    <xf numFmtId="0" fontId="6" fillId="25" borderId="10" xfId="35" applyFont="1" applyFill="1" applyBorder="1" applyAlignment="1">
      <alignment horizontal="center" vertical="center" wrapText="1"/>
      <protection/>
    </xf>
    <xf numFmtId="0" fontId="6" fillId="25" borderId="10" xfId="35" applyFont="1" applyFill="1" applyBorder="1" applyAlignment="1">
      <alignment vertical="center" wrapText="1"/>
      <protection/>
    </xf>
    <xf numFmtId="187" fontId="6" fillId="25" borderId="10" xfId="35" applyNumberFormat="1" applyFont="1" applyFill="1" applyBorder="1" applyAlignment="1">
      <alignment horizontal="left" vertical="center" wrapText="1"/>
      <protection/>
    </xf>
    <xf numFmtId="0" fontId="6" fillId="0" borderId="0" xfId="35" applyFont="1" applyFill="1" applyAlignment="1">
      <alignment vertical="center" wrapText="1"/>
      <protection/>
    </xf>
    <xf numFmtId="0" fontId="6" fillId="0" borderId="10" xfId="35" applyFont="1" applyFill="1" applyBorder="1" applyAlignment="1">
      <alignment horizontal="center" vertical="center" wrapText="1"/>
      <protection/>
    </xf>
    <xf numFmtId="0" fontId="10" fillId="0" borderId="0" xfId="35" applyFont="1" applyFill="1" applyAlignment="1">
      <alignment vertical="center" wrapText="1"/>
      <protection/>
    </xf>
    <xf numFmtId="0" fontId="6" fillId="4" borderId="10" xfId="35" applyFont="1" applyFill="1" applyBorder="1" applyAlignment="1">
      <alignment vertical="center" wrapText="1"/>
      <protection/>
    </xf>
    <xf numFmtId="49" fontId="6" fillId="0" borderId="15" xfId="35" applyNumberFormat="1" applyFont="1" applyFill="1" applyBorder="1" applyAlignment="1">
      <alignment horizontal="center" vertical="center" wrapText="1"/>
      <protection/>
    </xf>
    <xf numFmtId="41" fontId="6" fillId="0" borderId="10" xfId="35" applyNumberFormat="1" applyFont="1" applyFill="1" applyBorder="1" applyAlignment="1">
      <alignment horizontal="right" vertical="center" wrapText="1"/>
      <protection/>
    </xf>
    <xf numFmtId="210" fontId="6" fillId="0" borderId="0" xfId="35" applyNumberFormat="1" applyFont="1" applyAlignment="1">
      <alignment vertical="center" wrapText="1"/>
      <protection/>
    </xf>
    <xf numFmtId="0" fontId="6" fillId="0" borderId="10" xfId="35" applyFont="1" applyFill="1" applyBorder="1" applyAlignment="1">
      <alignment horizontal="left" vertical="center" wrapText="1"/>
      <protection/>
    </xf>
    <xf numFmtId="49" fontId="6" fillId="0" borderId="13" xfId="35" applyNumberFormat="1" applyFont="1" applyFill="1" applyBorder="1" applyAlignment="1">
      <alignment horizontal="center" vertical="center" wrapText="1"/>
      <protection/>
    </xf>
    <xf numFmtId="41" fontId="6" fillId="0" borderId="10" xfId="35" applyNumberFormat="1" applyFont="1" applyBorder="1" applyAlignment="1">
      <alignment horizontal="right" vertical="center" wrapText="1"/>
      <protection/>
    </xf>
    <xf numFmtId="43" fontId="6" fillId="0" borderId="13" xfId="35" applyNumberFormat="1" applyFont="1" applyFill="1" applyBorder="1" applyAlignment="1">
      <alignment horizontal="right" vertical="center" wrapText="1"/>
      <protection/>
    </xf>
    <xf numFmtId="187" fontId="6" fillId="24" borderId="10" xfId="35" applyNumberFormat="1" applyFont="1" applyFill="1" applyBorder="1" applyAlignment="1">
      <alignment horizontal="right" vertical="center"/>
      <protection/>
    </xf>
    <xf numFmtId="192" fontId="6" fillId="24" borderId="10" xfId="35" applyNumberFormat="1" applyFont="1" applyFill="1" applyBorder="1" applyAlignment="1">
      <alignment horizontal="right" vertical="center" wrapText="1"/>
      <protection/>
    </xf>
    <xf numFmtId="41" fontId="6" fillId="24" borderId="10" xfId="35" applyNumberFormat="1" applyFont="1" applyFill="1" applyBorder="1" applyAlignment="1">
      <alignment horizontal="right" vertical="center" wrapText="1"/>
      <protection/>
    </xf>
    <xf numFmtId="210" fontId="6" fillId="0" borderId="0" xfId="35" applyNumberFormat="1" applyFont="1" applyFill="1" applyAlignment="1">
      <alignment vertical="center" wrapText="1"/>
      <protection/>
    </xf>
    <xf numFmtId="187" fontId="6" fillId="4" borderId="10" xfId="35" applyNumberFormat="1" applyFont="1" applyFill="1" applyBorder="1" applyAlignment="1">
      <alignment horizontal="right" vertical="center"/>
      <protection/>
    </xf>
    <xf numFmtId="187" fontId="6" fillId="4" borderId="10" xfId="35" applyNumberFormat="1" applyFont="1" applyFill="1" applyBorder="1" applyAlignment="1">
      <alignment vertical="center"/>
      <protection/>
    </xf>
    <xf numFmtId="49" fontId="6" fillId="0" borderId="10" xfId="35" applyNumberFormat="1" applyFont="1" applyFill="1" applyBorder="1" applyAlignment="1">
      <alignment horizontal="center" vertical="center" wrapText="1"/>
      <protection/>
    </xf>
    <xf numFmtId="0" fontId="6" fillId="4" borderId="10" xfId="35" applyFont="1" applyFill="1" applyBorder="1" applyAlignment="1">
      <alignment horizontal="center" vertical="center" wrapText="1"/>
      <protection/>
    </xf>
    <xf numFmtId="49" fontId="6" fillId="0" borderId="13" xfId="35" applyNumberFormat="1" applyFont="1" applyFill="1" applyBorder="1" applyAlignment="1">
      <alignment horizontal="left" vertical="center" wrapText="1"/>
      <protection/>
    </xf>
    <xf numFmtId="49" fontId="6" fillId="0" borderId="10" xfId="35" applyNumberFormat="1" applyFont="1" applyFill="1" applyBorder="1" applyAlignment="1">
      <alignment horizontal="left" vertical="center" wrapText="1"/>
      <protection/>
    </xf>
    <xf numFmtId="0" fontId="6" fillId="0" borderId="13" xfId="35" applyFont="1" applyFill="1" applyBorder="1" applyAlignment="1">
      <alignment horizontal="center" vertical="center" wrapText="1"/>
      <protection/>
    </xf>
    <xf numFmtId="187" fontId="6" fillId="0" borderId="0" xfId="35" applyNumberFormat="1" applyFont="1" applyFill="1" applyAlignment="1">
      <alignment vertical="center" wrapText="1"/>
      <protection/>
    </xf>
    <xf numFmtId="187" fontId="6" fillId="4" borderId="10" xfId="35" applyNumberFormat="1" applyFont="1" applyFill="1" applyBorder="1" applyAlignment="1">
      <alignment horizontal="right" vertical="center" wrapText="1"/>
      <protection/>
    </xf>
    <xf numFmtId="210" fontId="6" fillId="4" borderId="10" xfId="35" applyNumberFormat="1" applyFont="1" applyFill="1" applyBorder="1" applyAlignment="1">
      <alignment horizontal="right" vertical="center" wrapText="1"/>
      <protection/>
    </xf>
    <xf numFmtId="208" fontId="6" fillId="4" borderId="10" xfId="35" applyNumberFormat="1" applyFont="1" applyFill="1" applyBorder="1" applyAlignment="1">
      <alignment vertical="center" wrapText="1"/>
      <protection/>
    </xf>
    <xf numFmtId="187" fontId="6" fillId="24" borderId="10" xfId="35" applyNumberFormat="1" applyFont="1" applyFill="1" applyBorder="1" applyAlignment="1">
      <alignment horizontal="right" vertical="center" wrapText="1"/>
      <protection/>
    </xf>
    <xf numFmtId="210" fontId="6" fillId="24" borderId="10" xfId="35" applyNumberFormat="1" applyFont="1" applyFill="1" applyBorder="1" applyAlignment="1">
      <alignment horizontal="right" vertical="center" wrapText="1"/>
      <protection/>
    </xf>
    <xf numFmtId="208" fontId="6" fillId="24" borderId="10" xfId="35" applyNumberFormat="1" applyFont="1" applyFill="1" applyBorder="1" applyAlignment="1">
      <alignment vertical="center" wrapText="1"/>
      <protection/>
    </xf>
    <xf numFmtId="219" fontId="6" fillId="0" borderId="10" xfId="35" applyNumberFormat="1" applyFont="1" applyFill="1" applyBorder="1" applyAlignment="1">
      <alignment horizontal="right" vertical="center" wrapText="1"/>
      <protection/>
    </xf>
    <xf numFmtId="199" fontId="6" fillId="24" borderId="10" xfId="35" applyNumberFormat="1" applyFont="1" applyFill="1" applyBorder="1" applyAlignment="1">
      <alignment horizontal="right" vertical="center" wrapText="1"/>
      <protection/>
    </xf>
    <xf numFmtId="187" fontId="6" fillId="0" borderId="0" xfId="35" applyNumberFormat="1" applyFont="1" applyAlignment="1">
      <alignment vertical="center" wrapText="1"/>
      <protection/>
    </xf>
    <xf numFmtId="49" fontId="11" fillId="0" borderId="10" xfId="35" applyNumberFormat="1" applyFont="1" applyBorder="1" applyAlignment="1">
      <alignment horizontal="center" vertical="center" wrapText="1"/>
      <protection/>
    </xf>
    <xf numFmtId="192" fontId="0" fillId="0" borderId="10" xfId="35" applyNumberFormat="1" applyFont="1" applyFill="1" applyBorder="1" applyAlignment="1">
      <alignment vertical="center" wrapText="1"/>
      <protection/>
    </xf>
    <xf numFmtId="0" fontId="6" fillId="0" borderId="22" xfId="35" applyFont="1" applyBorder="1" applyAlignment="1">
      <alignment vertical="center" wrapText="1"/>
      <protection/>
    </xf>
    <xf numFmtId="0" fontId="6" fillId="0" borderId="0" xfId="35" applyFont="1" applyAlignment="1">
      <alignment horizontal="right" vertical="center" wrapText="1"/>
      <protection/>
    </xf>
    <xf numFmtId="0" fontId="6" fillId="0" borderId="22" xfId="35" applyFont="1" applyBorder="1" applyAlignment="1">
      <alignment horizontal="right" vertical="center" wrapText="1"/>
      <protection/>
    </xf>
    <xf numFmtId="0" fontId="6" fillId="0" borderId="0" xfId="35" applyFont="1" applyBorder="1" applyAlignment="1">
      <alignment vertical="center" wrapText="1"/>
      <protection/>
    </xf>
    <xf numFmtId="0" fontId="58" fillId="0" borderId="0" xfId="37" applyFont="1" applyAlignment="1">
      <alignment horizontal="centerContinuous" vertical="center" wrapText="1"/>
      <protection/>
    </xf>
    <xf numFmtId="0" fontId="52" fillId="0" borderId="0" xfId="0" applyFont="1" applyAlignment="1">
      <alignment horizontal="centerContinuous" vertical="center"/>
    </xf>
    <xf numFmtId="0" fontId="10" fillId="0" borderId="28" xfId="0" applyFont="1" applyBorder="1" applyAlignment="1">
      <alignment horizontal="center" vertical="center"/>
    </xf>
    <xf numFmtId="0" fontId="32" fillId="0" borderId="12" xfId="0" applyFont="1" applyBorder="1" applyAlignment="1">
      <alignment horizontal="left" vertical="center" wrapText="1"/>
    </xf>
    <xf numFmtId="0" fontId="32" fillId="0" borderId="17" xfId="0" applyFont="1" applyBorder="1" applyAlignment="1">
      <alignment horizontal="left" vertical="center" wrapText="1"/>
    </xf>
    <xf numFmtId="0" fontId="31" fillId="0" borderId="12"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2" fillId="0" borderId="14" xfId="0" applyFont="1" applyBorder="1" applyAlignment="1">
      <alignment horizontal="left" vertical="center" wrapText="1"/>
    </xf>
    <xf numFmtId="0" fontId="7" fillId="0" borderId="28" xfId="0" applyFont="1" applyBorder="1" applyAlignment="1">
      <alignment horizontal="center" vertical="center"/>
    </xf>
    <xf numFmtId="0" fontId="8" fillId="0" borderId="28" xfId="37" applyFont="1" applyBorder="1" applyAlignment="1">
      <alignment horizontal="center" vertical="center" wrapText="1"/>
      <protection/>
    </xf>
    <xf numFmtId="0" fontId="6" fillId="0" borderId="10" xfId="37" applyFont="1" applyBorder="1" applyAlignment="1">
      <alignment horizontal="center" vertical="center" wrapText="1"/>
      <protection/>
    </xf>
    <xf numFmtId="0" fontId="6" fillId="0" borderId="10" xfId="37" applyFont="1" applyBorder="1" applyAlignment="1">
      <alignment horizontal="center" vertical="center"/>
      <protection/>
    </xf>
    <xf numFmtId="0" fontId="6" fillId="0" borderId="10" xfId="37" applyFont="1" applyBorder="1" applyAlignment="1">
      <alignment vertical="center" wrapText="1"/>
      <protection/>
    </xf>
    <xf numFmtId="0" fontId="11" fillId="0" borderId="10" xfId="37" applyFont="1" applyBorder="1" applyAlignment="1">
      <alignment horizontal="center" vertical="center" wrapText="1"/>
      <protection/>
    </xf>
    <xf numFmtId="0" fontId="9" fillId="0" borderId="10" xfId="37" applyFont="1" applyBorder="1" applyAlignment="1">
      <alignment horizontal="center" vertical="center" wrapText="1"/>
      <protection/>
    </xf>
    <xf numFmtId="0" fontId="6" fillId="0" borderId="10" xfId="38" applyFont="1" applyBorder="1" applyAlignment="1">
      <alignment horizontal="center" vertical="center" wrapText="1"/>
      <protection/>
    </xf>
    <xf numFmtId="0" fontId="6" fillId="0" borderId="10" xfId="38" applyFont="1" applyBorder="1" applyAlignment="1">
      <alignment vertical="center" wrapText="1"/>
      <protection/>
    </xf>
    <xf numFmtId="0" fontId="6" fillId="0" borderId="12" xfId="37" applyFont="1" applyBorder="1" applyAlignment="1">
      <alignment horizontal="center" vertical="center" wrapText="1"/>
      <protection/>
    </xf>
    <xf numFmtId="0" fontId="6" fillId="0" borderId="14" xfId="37" applyFont="1" applyBorder="1" applyAlignment="1">
      <alignment vertical="center" wrapText="1"/>
      <protection/>
    </xf>
    <xf numFmtId="0" fontId="6" fillId="0" borderId="11" xfId="37" applyFont="1" applyBorder="1" applyAlignment="1">
      <alignment horizontal="center" vertical="center" wrapText="1"/>
      <protection/>
    </xf>
    <xf numFmtId="0" fontId="6" fillId="0" borderId="15" xfId="38" applyFont="1" applyBorder="1" applyAlignment="1">
      <alignment vertical="center"/>
      <protection/>
    </xf>
    <xf numFmtId="0" fontId="8" fillId="0" borderId="11"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distributed" vertical="center" wrapText="1"/>
    </xf>
    <xf numFmtId="0" fontId="29" fillId="0" borderId="10" xfId="0" applyFont="1" applyBorder="1" applyAlignment="1">
      <alignment horizontal="distributed"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7" xfId="0" applyFont="1" applyBorder="1" applyAlignment="1">
      <alignment horizontal="center" vertical="center" wrapText="1"/>
    </xf>
    <xf numFmtId="0" fontId="6" fillId="25" borderId="12" xfId="35" applyFont="1" applyFill="1" applyBorder="1" applyAlignment="1">
      <alignment horizontal="distributed" vertical="center" wrapText="1"/>
      <protection/>
    </xf>
    <xf numFmtId="0" fontId="6" fillId="25" borderId="17" xfId="35" applyFont="1" applyFill="1" applyBorder="1" applyAlignment="1">
      <alignment horizontal="distributed" vertical="center" wrapText="1"/>
      <protection/>
    </xf>
    <xf numFmtId="0" fontId="6" fillId="0" borderId="23" xfId="35" applyFont="1" applyBorder="1" applyAlignment="1">
      <alignment horizontal="distributed" vertical="center" wrapText="1"/>
      <protection/>
    </xf>
    <xf numFmtId="0" fontId="6" fillId="0" borderId="22" xfId="35" applyFont="1" applyBorder="1" applyAlignment="1">
      <alignment horizontal="distributed" vertical="center" wrapText="1"/>
      <protection/>
    </xf>
    <xf numFmtId="0" fontId="6" fillId="0" borderId="24" xfId="35" applyFont="1" applyBorder="1" applyAlignment="1">
      <alignment horizontal="distributed" vertical="center" wrapText="1"/>
      <protection/>
    </xf>
    <xf numFmtId="0" fontId="6" fillId="0" borderId="11" xfId="35" applyFont="1" applyBorder="1" applyAlignment="1">
      <alignment horizontal="distributed" vertical="center" wrapText="1"/>
      <protection/>
    </xf>
    <xf numFmtId="0" fontId="6" fillId="0" borderId="29" xfId="35" applyFont="1" applyBorder="1" applyAlignment="1">
      <alignment horizontal="distributed" vertical="center" wrapText="1"/>
      <protection/>
    </xf>
    <xf numFmtId="0" fontId="6" fillId="0" borderId="15" xfId="35" applyFont="1" applyBorder="1" applyAlignment="1">
      <alignment horizontal="distributed" vertical="center" wrapText="1"/>
      <protection/>
    </xf>
    <xf numFmtId="0" fontId="6" fillId="0" borderId="12" xfId="35" applyFont="1" applyBorder="1" applyAlignment="1">
      <alignment horizontal="distributed" vertical="center" wrapText="1"/>
      <protection/>
    </xf>
    <xf numFmtId="0" fontId="6" fillId="0" borderId="17" xfId="35" applyFont="1" applyBorder="1" applyAlignment="1">
      <alignment horizontal="distributed" vertical="center" wrapText="1"/>
      <protection/>
    </xf>
    <xf numFmtId="0" fontId="8" fillId="0" borderId="30" xfId="35" applyFont="1" applyBorder="1" applyAlignment="1">
      <alignment horizontal="center" vertical="center" wrapText="1"/>
      <protection/>
    </xf>
    <xf numFmtId="0" fontId="8" fillId="0" borderId="28" xfId="35" applyFont="1" applyBorder="1" applyAlignment="1">
      <alignment horizontal="center" vertical="center" wrapText="1"/>
      <protection/>
    </xf>
    <xf numFmtId="0" fontId="8" fillId="0" borderId="13" xfId="35" applyFont="1" applyBorder="1" applyAlignment="1">
      <alignment horizontal="center" vertical="center" wrapText="1"/>
      <protection/>
    </xf>
    <xf numFmtId="0" fontId="4" fillId="0" borderId="0" xfId="35" applyFont="1" applyAlignment="1">
      <alignment horizontal="center" vertical="center"/>
      <protection/>
    </xf>
    <xf numFmtId="0" fontId="52" fillId="0" borderId="0" xfId="35" applyFont="1" applyAlignment="1">
      <alignment horizontal="center" vertical="center"/>
      <protection/>
    </xf>
    <xf numFmtId="0" fontId="28" fillId="0" borderId="28" xfId="35" applyFont="1" applyBorder="1" applyAlignment="1">
      <alignment horizontal="center" vertical="center"/>
      <protection/>
    </xf>
    <xf numFmtId="0" fontId="6" fillId="0" borderId="12" xfId="41" applyFont="1" applyBorder="1" applyAlignment="1">
      <alignment horizontal="center" vertical="center" wrapText="1"/>
      <protection/>
    </xf>
    <xf numFmtId="0" fontId="6" fillId="0" borderId="14" xfId="41" applyFont="1" applyBorder="1">
      <alignment/>
      <protection/>
    </xf>
    <xf numFmtId="0" fontId="6" fillId="0" borderId="12" xfId="41" applyFont="1" applyBorder="1" applyAlignment="1">
      <alignment horizontal="distributed" vertical="center" wrapText="1"/>
      <protection/>
    </xf>
    <xf numFmtId="0" fontId="6" fillId="0" borderId="14" xfId="41" applyFont="1" applyBorder="1" applyAlignment="1">
      <alignment horizontal="distributed" vertical="center" wrapText="1"/>
      <protection/>
    </xf>
    <xf numFmtId="0" fontId="52" fillId="0" borderId="0" xfId="41" applyFont="1" applyAlignment="1">
      <alignment horizontal="center" vertical="center"/>
      <protection/>
    </xf>
    <xf numFmtId="0" fontId="4" fillId="0" borderId="0" xfId="41" applyFont="1" applyAlignment="1">
      <alignment horizontal="center" vertical="center"/>
      <protection/>
    </xf>
    <xf numFmtId="0" fontId="28" fillId="0" borderId="28" xfId="41" applyFont="1" applyBorder="1" applyAlignment="1">
      <alignment horizontal="center" vertical="center"/>
      <protection/>
    </xf>
    <xf numFmtId="0" fontId="6" fillId="0" borderId="17" xfId="41" applyFont="1" applyBorder="1" applyAlignment="1">
      <alignment horizontal="distributed" vertical="center"/>
      <protection/>
    </xf>
    <xf numFmtId="0" fontId="6" fillId="0" borderId="14" xfId="41" applyFont="1" applyBorder="1" applyAlignment="1">
      <alignment horizontal="distributed" vertical="center"/>
      <protection/>
    </xf>
    <xf numFmtId="0" fontId="6" fillId="0" borderId="17" xfId="41" applyFont="1" applyBorder="1" applyAlignment="1">
      <alignment vertical="center"/>
      <protection/>
    </xf>
    <xf numFmtId="0" fontId="6" fillId="0" borderId="14" xfId="41" applyFont="1" applyBorder="1" applyAlignment="1">
      <alignment vertical="center"/>
      <protection/>
    </xf>
    <xf numFmtId="0" fontId="6" fillId="0" borderId="11" xfId="41" applyFont="1" applyBorder="1" applyAlignment="1">
      <alignment horizontal="center" vertical="center" wrapText="1"/>
      <protection/>
    </xf>
    <xf numFmtId="0" fontId="6" fillId="0" borderId="29" xfId="41" applyFont="1" applyBorder="1" applyAlignment="1">
      <alignment horizontal="center" vertical="center" wrapText="1"/>
      <protection/>
    </xf>
    <xf numFmtId="0" fontId="6" fillId="0" borderId="15" xfId="41" applyFont="1" applyBorder="1" applyAlignment="1">
      <alignment horizontal="center" vertical="center" wrapText="1"/>
      <protection/>
    </xf>
    <xf numFmtId="0" fontId="6" fillId="0" borderId="23" xfId="41" applyFont="1" applyBorder="1" applyAlignment="1">
      <alignment horizontal="center" vertical="center" wrapText="1"/>
      <protection/>
    </xf>
    <xf numFmtId="0" fontId="6" fillId="0" borderId="22" xfId="41" applyFont="1" applyBorder="1" applyAlignment="1">
      <alignment horizontal="center" vertical="center" wrapText="1"/>
      <protection/>
    </xf>
    <xf numFmtId="0" fontId="6" fillId="0" borderId="24" xfId="41" applyFont="1" applyBorder="1" applyAlignment="1">
      <alignment horizontal="center" vertical="center" wrapText="1"/>
      <protection/>
    </xf>
    <xf numFmtId="0" fontId="6" fillId="0" borderId="17" xfId="41" applyFont="1" applyBorder="1" applyAlignment="1">
      <alignment vertical="center" wrapText="1"/>
      <protection/>
    </xf>
    <xf numFmtId="0" fontId="6" fillId="0" borderId="14" xfId="41" applyFont="1" applyBorder="1" applyAlignment="1">
      <alignment vertical="center" wrapText="1"/>
      <protection/>
    </xf>
    <xf numFmtId="0" fontId="6" fillId="0" borderId="11" xfId="41" applyFont="1" applyBorder="1" applyAlignment="1">
      <alignment horizontal="center" vertical="center"/>
      <protection/>
    </xf>
    <xf numFmtId="0" fontId="6" fillId="0" borderId="29" xfId="41" applyFont="1" applyBorder="1" applyAlignment="1">
      <alignment vertical="center"/>
      <protection/>
    </xf>
    <xf numFmtId="0" fontId="6" fillId="0" borderId="15" xfId="41" applyFont="1" applyBorder="1" applyAlignment="1">
      <alignment vertical="center"/>
      <protection/>
    </xf>
    <xf numFmtId="0" fontId="4" fillId="0" borderId="0" xfId="0" applyFont="1" applyAlignment="1">
      <alignment horizontal="center" vertical="center"/>
    </xf>
    <xf numFmtId="0" fontId="24" fillId="0" borderId="0" xfId="0" applyFont="1" applyAlignment="1">
      <alignment horizontal="center" vertical="center"/>
    </xf>
    <xf numFmtId="0" fontId="52" fillId="0" borderId="0" xfId="0" applyFont="1" applyAlignment="1">
      <alignment horizontal="center" vertical="center"/>
    </xf>
    <xf numFmtId="0" fontId="6"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6" fillId="0" borderId="12" xfId="0" applyFont="1" applyBorder="1" applyAlignment="1">
      <alignment horizontal="center" vertical="center"/>
    </xf>
    <xf numFmtId="0" fontId="10" fillId="0" borderId="14"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10" fillId="0" borderId="15" xfId="0" applyFont="1" applyBorder="1" applyAlignment="1">
      <alignment horizontal="center" vertical="center"/>
    </xf>
    <xf numFmtId="0" fontId="4" fillId="0" borderId="0" xfId="0" applyFont="1" applyAlignment="1">
      <alignment horizontal="centerContinuous" vertical="center"/>
    </xf>
    <xf numFmtId="0" fontId="6" fillId="0" borderId="0" xfId="0" applyFont="1" applyAlignment="1">
      <alignment horizontal="centerContinuous" vertical="center" wrapText="1"/>
    </xf>
    <xf numFmtId="0" fontId="55" fillId="0" borderId="0" xfId="0" applyFont="1" applyAlignment="1">
      <alignment horizontal="centerContinuous" vertical="center"/>
    </xf>
    <xf numFmtId="0" fontId="55" fillId="0" borderId="0" xfId="0" applyFont="1" applyAlignment="1">
      <alignment horizontal="centerContinuous" vertical="center" wrapText="1"/>
    </xf>
    <xf numFmtId="0" fontId="8" fillId="0" borderId="0" xfId="0" applyFont="1" applyAlignment="1">
      <alignment horizontal="left" vertical="center"/>
    </xf>
    <xf numFmtId="0" fontId="28" fillId="0" borderId="0" xfId="0" applyFont="1" applyAlignment="1">
      <alignment horizontal="center" vertical="center"/>
    </xf>
    <xf numFmtId="0" fontId="8" fillId="0" borderId="0" xfId="0" applyFont="1" applyAlignment="1">
      <alignment horizontal="right" vertical="center"/>
    </xf>
    <xf numFmtId="0" fontId="8" fillId="0" borderId="12"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0" borderId="29" xfId="0" applyFont="1" applyBorder="1" applyAlignment="1">
      <alignment horizontal="distributed" vertical="center" wrapText="1"/>
    </xf>
    <xf numFmtId="0" fontId="8" fillId="0" borderId="15" xfId="0" applyFont="1" applyBorder="1" applyAlignment="1">
      <alignment horizontal="distributed" vertical="center" wrapText="1"/>
    </xf>
    <xf numFmtId="0" fontId="8" fillId="0" borderId="14" xfId="0" applyFont="1" applyBorder="1" applyAlignment="1">
      <alignment horizontal="distributed" vertical="center" wrapText="1"/>
    </xf>
    <xf numFmtId="0" fontId="8" fillId="0" borderId="13" xfId="0" applyFont="1" applyBorder="1" applyAlignment="1">
      <alignment horizontal="distributed" vertical="center" wrapText="1"/>
    </xf>
    <xf numFmtId="186" fontId="6" fillId="0" borderId="14" xfId="42" applyNumberFormat="1" applyFont="1" applyBorder="1" applyAlignment="1">
      <alignment horizontal="center" vertical="center" wrapText="1"/>
    </xf>
    <xf numFmtId="0" fontId="4" fillId="0" borderId="0" xfId="36" applyFont="1" applyAlignment="1">
      <alignment horizontal="centerContinuous" vertical="center"/>
      <protection/>
    </xf>
    <xf numFmtId="0" fontId="6" fillId="0" borderId="0" xfId="36" applyFont="1" applyAlignment="1">
      <alignment horizontal="centerContinuous" vertical="center" wrapText="1"/>
      <protection/>
    </xf>
    <xf numFmtId="0" fontId="55" fillId="0" borderId="0" xfId="36" applyFont="1" applyAlignment="1">
      <alignment horizontal="centerContinuous" vertical="center"/>
      <protection/>
    </xf>
    <xf numFmtId="0" fontId="55" fillId="0" borderId="0" xfId="36" applyFont="1" applyAlignment="1">
      <alignment horizontal="centerContinuous" vertical="center" wrapText="1"/>
      <protection/>
    </xf>
    <xf numFmtId="0" fontId="6" fillId="0" borderId="0" xfId="36" applyFont="1" applyAlignment="1">
      <alignment vertical="center" wrapText="1"/>
      <protection/>
    </xf>
    <xf numFmtId="0" fontId="52" fillId="0" borderId="0" xfId="36" applyFont="1" applyAlignment="1">
      <alignment horizontal="centerContinuous" vertical="center"/>
      <protection/>
    </xf>
    <xf numFmtId="0" fontId="8" fillId="0" borderId="0" xfId="36" applyFont="1" applyAlignment="1">
      <alignment horizontal="left" vertical="center"/>
      <protection/>
    </xf>
    <xf numFmtId="0" fontId="8" fillId="0" borderId="0" xfId="36" applyFont="1" applyAlignment="1">
      <alignment horizontal="center" vertical="center"/>
      <protection/>
    </xf>
    <xf numFmtId="0" fontId="8" fillId="0" borderId="28" xfId="36" applyFont="1" applyBorder="1" applyAlignment="1">
      <alignment horizontal="center" vertical="center"/>
      <protection/>
    </xf>
    <xf numFmtId="0" fontId="6" fillId="0" borderId="0" xfId="36" applyFont="1" applyAlignment="1">
      <alignment horizontal="right" vertical="center"/>
      <protection/>
    </xf>
    <xf numFmtId="0" fontId="8" fillId="0" borderId="12" xfId="36" applyFont="1" applyBorder="1" applyAlignment="1">
      <alignment horizontal="distributed" vertical="center" wrapText="1"/>
      <protection/>
    </xf>
    <xf numFmtId="0" fontId="8" fillId="0" borderId="10" xfId="36" applyFont="1" applyBorder="1" applyAlignment="1">
      <alignment horizontal="distributed" vertical="center" wrapText="1"/>
      <protection/>
    </xf>
    <xf numFmtId="0" fontId="8" fillId="0" borderId="12" xfId="36" applyFont="1" applyBorder="1" applyAlignment="1">
      <alignment horizontal="center" vertical="center" wrapText="1"/>
      <protection/>
    </xf>
    <xf numFmtId="0" fontId="8" fillId="0" borderId="10" xfId="36" applyFont="1" applyBorder="1" applyAlignment="1">
      <alignment horizontal="center" vertical="center" wrapText="1"/>
      <protection/>
    </xf>
    <xf numFmtId="0" fontId="8" fillId="0" borderId="0" xfId="36" applyFont="1" applyAlignment="1">
      <alignment vertical="center" wrapText="1"/>
      <protection/>
    </xf>
    <xf numFmtId="0" fontId="8" fillId="0" borderId="14" xfId="36" applyFont="1" applyBorder="1" applyAlignment="1">
      <alignment horizontal="distributed" vertical="center" wrapText="1"/>
      <protection/>
    </xf>
    <xf numFmtId="0" fontId="6" fillId="0" borderId="14" xfId="36" applyFont="1" applyBorder="1" applyAlignment="1">
      <alignment horizontal="distributed" vertical="center" wrapText="1"/>
      <protection/>
    </xf>
    <xf numFmtId="0" fontId="8" fillId="0" borderId="14" xfId="36" applyFont="1" applyBorder="1" applyAlignment="1">
      <alignment horizontal="center" vertical="center" wrapText="1"/>
      <protection/>
    </xf>
    <xf numFmtId="0" fontId="8" fillId="0" borderId="10" xfId="36" applyFont="1" applyBorder="1" applyAlignment="1">
      <alignment horizontal="center" vertical="center" wrapText="1"/>
      <protection/>
    </xf>
    <xf numFmtId="186" fontId="8" fillId="0" borderId="10" xfId="42" applyNumberFormat="1" applyFont="1" applyBorder="1" applyAlignment="1">
      <alignment horizontal="center" vertical="center" wrapText="1"/>
    </xf>
    <xf numFmtId="0" fontId="8" fillId="0" borderId="11" xfId="36" applyFont="1" applyBorder="1" applyAlignment="1">
      <alignment horizontal="center" vertical="center" wrapText="1"/>
      <protection/>
    </xf>
    <xf numFmtId="0" fontId="8" fillId="0" borderId="29" xfId="36" applyFont="1" applyBorder="1" applyAlignment="1">
      <alignment horizontal="center" vertical="center" wrapText="1"/>
      <protection/>
    </xf>
    <xf numFmtId="0" fontId="8" fillId="0" borderId="15" xfId="36" applyFont="1" applyBorder="1" applyAlignment="1">
      <alignment horizontal="center" vertical="center" wrapText="1"/>
      <protection/>
    </xf>
    <xf numFmtId="0" fontId="8" fillId="0" borderId="22" xfId="36" applyFont="1" applyBorder="1" applyAlignment="1">
      <alignment vertical="center"/>
      <protection/>
    </xf>
    <xf numFmtId="0" fontId="6" fillId="0" borderId="22" xfId="36" applyFont="1" applyBorder="1" applyAlignment="1">
      <alignment vertical="center" wrapText="1"/>
      <protection/>
    </xf>
    <xf numFmtId="0" fontId="8" fillId="0" borderId="22" xfId="36" applyFont="1" applyBorder="1" applyAlignment="1">
      <alignment vertical="center" wrapText="1"/>
      <protection/>
    </xf>
    <xf numFmtId="0" fontId="8" fillId="0" borderId="0" xfId="36" applyFont="1" applyBorder="1" applyAlignment="1">
      <alignment vertical="center"/>
      <protection/>
    </xf>
    <xf numFmtId="0" fontId="6" fillId="0" borderId="0" xfId="36" applyFont="1" applyBorder="1" applyAlignment="1">
      <alignment vertical="center" wrapText="1"/>
      <protection/>
    </xf>
    <xf numFmtId="0" fontId="8" fillId="0" borderId="0" xfId="36" applyFont="1" applyBorder="1" applyAlignment="1">
      <alignment vertical="center" wrapText="1"/>
      <protection/>
    </xf>
    <xf numFmtId="0" fontId="8" fillId="0" borderId="0" xfId="36" applyFont="1" applyBorder="1" applyAlignment="1">
      <alignment horizontal="center" vertical="center" wrapText="1"/>
      <protection/>
    </xf>
    <xf numFmtId="0" fontId="53" fillId="0" borderId="0" xfId="36" applyFont="1" applyBorder="1" applyAlignment="1">
      <alignment vertical="center"/>
      <protection/>
    </xf>
    <xf numFmtId="0" fontId="29" fillId="0" borderId="0" xfId="36" applyFont="1" applyBorder="1" applyAlignment="1">
      <alignment vertical="center" wrapText="1"/>
      <protection/>
    </xf>
    <xf numFmtId="0" fontId="29" fillId="0" borderId="0" xfId="36" applyFont="1" applyBorder="1" applyAlignment="1">
      <alignment horizontal="center" vertical="center" wrapText="1"/>
      <protection/>
    </xf>
    <xf numFmtId="221" fontId="29" fillId="0" borderId="0" xfId="36" applyNumberFormat="1" applyFont="1" applyBorder="1" applyAlignment="1">
      <alignment vertical="center" wrapText="1"/>
      <protection/>
    </xf>
    <xf numFmtId="0" fontId="29" fillId="0" borderId="0" xfId="36" applyFont="1" applyAlignment="1">
      <alignment vertical="center" wrapText="1"/>
      <protection/>
    </xf>
    <xf numFmtId="0" fontId="60" fillId="0" borderId="0" xfId="36" applyFont="1" applyBorder="1" applyAlignment="1">
      <alignment vertical="center"/>
      <protection/>
    </xf>
    <xf numFmtId="0" fontId="60" fillId="0" borderId="0" xfId="36" applyFont="1" applyBorder="1" applyAlignment="1">
      <alignment horizontal="left" vertical="top" wrapText="1"/>
      <protection/>
    </xf>
  </cellXfs>
  <cellStyles count="58">
    <cellStyle name="Normal" xfId="0"/>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一般 2" xfId="34"/>
    <cellStyle name="一般_103年第3季表3基設調整" xfId="35"/>
    <cellStyle name="一般_103第2季考核表公務聯繫修(1)" xfId="36"/>
    <cellStyle name="一般_95考核表-1" xfId="37"/>
    <cellStyle name="一般_Book1" xfId="38"/>
    <cellStyle name="一般_Sheet1" xfId="39"/>
    <cellStyle name="一般_基本設施" xfId="40"/>
    <cellStyle name="一般_第2季水利經費" xfId="41"/>
    <cellStyle name="Comma" xfId="42"/>
    <cellStyle name="Comma [0]" xfId="43"/>
    <cellStyle name="Followed Hyperlink" xfId="44"/>
    <cellStyle name="中等" xfId="45"/>
    <cellStyle name="合計" xfId="46"/>
    <cellStyle name="好" xfId="47"/>
    <cellStyle name="Percent" xfId="48"/>
    <cellStyle name="計算方式" xfId="49"/>
    <cellStyle name="Currency" xfId="50"/>
    <cellStyle name="Currency [0]" xfId="51"/>
    <cellStyle name="連結的儲存格" xfId="52"/>
    <cellStyle name="備註" xfId="53"/>
    <cellStyle name="Hyperlink" xfId="54"/>
    <cellStyle name="說明文字" xfId="55"/>
    <cellStyle name="輔色1" xfId="56"/>
    <cellStyle name="輔色2" xfId="57"/>
    <cellStyle name="輔色3" xfId="58"/>
    <cellStyle name="輔色4" xfId="59"/>
    <cellStyle name="輔色5" xfId="60"/>
    <cellStyle name="輔色6" xfId="61"/>
    <cellStyle name="樣式 1" xfId="62"/>
    <cellStyle name="標題" xfId="63"/>
    <cellStyle name="標題 1" xfId="64"/>
    <cellStyle name="標題 2" xfId="65"/>
    <cellStyle name="標題 3" xfId="66"/>
    <cellStyle name="標題 4" xfId="67"/>
    <cellStyle name="輸入" xfId="68"/>
    <cellStyle name="輸出" xfId="69"/>
    <cellStyle name="檢查儲存格" xfId="70"/>
    <cellStyle name="壞" xfId="71"/>
    <cellStyle name="警告文字"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74"/>
  <sheetViews>
    <sheetView tabSelected="1" view="pageBreakPreview" zoomScale="75" zoomScaleSheetLayoutView="75" workbookViewId="0" topLeftCell="A1">
      <pane xSplit="2" ySplit="8" topLeftCell="C9" activePane="bottomRight" state="frozen"/>
      <selection pane="topLeft" activeCell="A1" sqref="A1"/>
      <selection pane="topRight" activeCell="C1" sqref="C1"/>
      <selection pane="bottomLeft" activeCell="A9" sqref="A9"/>
      <selection pane="bottomRight" activeCell="F12" sqref="F12"/>
    </sheetView>
  </sheetViews>
  <sheetFormatPr defaultColWidth="9.00390625" defaultRowHeight="16.5"/>
  <cols>
    <col min="1" max="1" width="10.375" style="3" customWidth="1"/>
    <col min="2" max="2" width="45.875" style="3" customWidth="1"/>
    <col min="3" max="3" width="12.625" style="3" customWidth="1"/>
    <col min="4" max="4" width="10.50390625" style="3" customWidth="1"/>
    <col min="5" max="5" width="12.125" style="3" bestFit="1" customWidth="1"/>
    <col min="6" max="6" width="13.25390625" style="3" customWidth="1"/>
    <col min="7" max="7" width="11.50390625" style="3" customWidth="1"/>
    <col min="8" max="8" width="12.625" style="3" bestFit="1" customWidth="1"/>
    <col min="9" max="9" width="19.25390625" style="3" customWidth="1"/>
    <col min="10" max="10" width="10.375" style="3" customWidth="1"/>
    <col min="11" max="11" width="11.00390625" style="3" customWidth="1"/>
    <col min="12" max="12" width="11.625" style="3" bestFit="1" customWidth="1"/>
    <col min="13" max="13" width="13.625" style="3" customWidth="1"/>
    <col min="14" max="14" width="11.625" style="3" customWidth="1"/>
    <col min="15" max="15" width="13.625" style="3" customWidth="1"/>
    <col min="16" max="16384" width="9.00390625" style="3" customWidth="1"/>
  </cols>
  <sheetData>
    <row r="1" spans="1:15" ht="24" customHeight="1">
      <c r="A1" s="1" t="s">
        <v>130</v>
      </c>
      <c r="B1" s="2"/>
      <c r="C1" s="2"/>
      <c r="D1" s="2"/>
      <c r="E1" s="2"/>
      <c r="F1" s="2"/>
      <c r="G1" s="2"/>
      <c r="H1" s="2"/>
      <c r="I1" s="2"/>
      <c r="J1" s="2"/>
      <c r="K1" s="2"/>
      <c r="L1" s="2"/>
      <c r="M1" s="2"/>
      <c r="N1" s="2"/>
      <c r="O1" s="2"/>
    </row>
    <row r="2" spans="2:15" ht="18.75" customHeight="1">
      <c r="B2" s="306" t="s">
        <v>677</v>
      </c>
      <c r="C2" s="4"/>
      <c r="D2" s="4"/>
      <c r="E2" s="4"/>
      <c r="F2" s="4"/>
      <c r="G2" s="4"/>
      <c r="H2" s="4"/>
      <c r="I2" s="4"/>
      <c r="J2" s="4"/>
      <c r="K2" s="4"/>
      <c r="L2" s="4"/>
      <c r="M2" s="4"/>
      <c r="N2" s="4"/>
      <c r="O2" s="5"/>
    </row>
    <row r="3" spans="1:15" ht="18.75" customHeight="1">
      <c r="A3" s="3" t="s">
        <v>131</v>
      </c>
      <c r="B3" s="315" t="s">
        <v>132</v>
      </c>
      <c r="C3" s="315"/>
      <c r="D3" s="315"/>
      <c r="E3" s="315"/>
      <c r="F3" s="315"/>
      <c r="G3" s="315"/>
      <c r="H3" s="315"/>
      <c r="I3" s="315"/>
      <c r="J3" s="315"/>
      <c r="K3" s="315"/>
      <c r="L3" s="315"/>
      <c r="M3" s="315"/>
      <c r="N3" s="315"/>
      <c r="O3" s="5" t="s">
        <v>98</v>
      </c>
    </row>
    <row r="4" spans="1:15" ht="17.25" customHeight="1">
      <c r="A4" s="316" t="s">
        <v>99</v>
      </c>
      <c r="B4" s="317" t="s">
        <v>133</v>
      </c>
      <c r="C4" s="8" t="s">
        <v>100</v>
      </c>
      <c r="D4" s="9"/>
      <c r="E4" s="9"/>
      <c r="F4" s="9"/>
      <c r="G4" s="9"/>
      <c r="H4" s="9"/>
      <c r="I4" s="9"/>
      <c r="J4" s="9"/>
      <c r="K4" s="9"/>
      <c r="L4" s="9"/>
      <c r="M4" s="9"/>
      <c r="N4" s="320" t="s">
        <v>134</v>
      </c>
      <c r="O4" s="321"/>
    </row>
    <row r="5" spans="1:15" ht="16.5" customHeight="1">
      <c r="A5" s="317"/>
      <c r="B5" s="317"/>
      <c r="C5" s="317" t="s">
        <v>101</v>
      </c>
      <c r="D5" s="316" t="s">
        <v>135</v>
      </c>
      <c r="E5" s="319" t="s">
        <v>136</v>
      </c>
      <c r="F5" s="8" t="s">
        <v>102</v>
      </c>
      <c r="G5" s="8"/>
      <c r="H5" s="8"/>
      <c r="I5" s="8" t="s">
        <v>103</v>
      </c>
      <c r="J5" s="8"/>
      <c r="K5" s="8"/>
      <c r="L5" s="8"/>
      <c r="M5" s="316" t="s">
        <v>137</v>
      </c>
      <c r="N5" s="316" t="s">
        <v>138</v>
      </c>
      <c r="O5" s="316" t="s">
        <v>137</v>
      </c>
    </row>
    <row r="6" spans="1:15" ht="43.5" customHeight="1">
      <c r="A6" s="317"/>
      <c r="B6" s="317"/>
      <c r="C6" s="317"/>
      <c r="D6" s="316"/>
      <c r="E6" s="319"/>
      <c r="F6" s="7" t="s">
        <v>104</v>
      </c>
      <c r="G6" s="7" t="s">
        <v>105</v>
      </c>
      <c r="H6" s="10" t="s">
        <v>136</v>
      </c>
      <c r="I6" s="6" t="s">
        <v>139</v>
      </c>
      <c r="J6" s="7" t="s">
        <v>104</v>
      </c>
      <c r="K6" s="7" t="s">
        <v>105</v>
      </c>
      <c r="L6" s="10" t="s">
        <v>136</v>
      </c>
      <c r="M6" s="318"/>
      <c r="N6" s="322"/>
      <c r="O6" s="321"/>
    </row>
    <row r="7" spans="1:15" ht="17.25" customHeight="1">
      <c r="A7" s="11" t="s">
        <v>140</v>
      </c>
      <c r="B7" s="11"/>
      <c r="C7" s="12">
        <f aca="true" t="shared" si="0" ref="C7:C47">SUM(D7:E7)</f>
        <v>2143029</v>
      </c>
      <c r="D7" s="13">
        <f aca="true" t="shared" si="1" ref="D7:D47">G7+K7</f>
        <v>847996</v>
      </c>
      <c r="E7" s="13">
        <f aca="true" t="shared" si="2" ref="E7:E47">H7+L7</f>
        <v>1295033</v>
      </c>
      <c r="F7" s="12">
        <f aca="true" t="shared" si="3" ref="F7:F47">SUM(G7:H7)</f>
        <v>2098199</v>
      </c>
      <c r="G7" s="13">
        <f>G8+G44</f>
        <v>840771</v>
      </c>
      <c r="H7" s="12">
        <f>H8+H44</f>
        <v>1257428</v>
      </c>
      <c r="I7" s="12"/>
      <c r="J7" s="12">
        <f aca="true" t="shared" si="4" ref="J7:J47">SUM(K7:L7)</f>
        <v>44830</v>
      </c>
      <c r="K7" s="12">
        <f>K8+K44</f>
        <v>7225</v>
      </c>
      <c r="L7" s="12">
        <f>L8+L44</f>
        <v>37605</v>
      </c>
      <c r="M7" s="12">
        <f>M8+M44</f>
        <v>713765</v>
      </c>
      <c r="N7" s="12">
        <f>N8+N44</f>
        <v>260000</v>
      </c>
      <c r="O7" s="12">
        <f>O8+O44</f>
        <v>85946</v>
      </c>
    </row>
    <row r="8" spans="1:15" ht="18" customHeight="1">
      <c r="A8" s="14" t="s">
        <v>141</v>
      </c>
      <c r="B8" s="14"/>
      <c r="C8" s="15">
        <f t="shared" si="0"/>
        <v>1753029</v>
      </c>
      <c r="D8" s="16">
        <f t="shared" si="1"/>
        <v>844945</v>
      </c>
      <c r="E8" s="16">
        <f t="shared" si="2"/>
        <v>908084</v>
      </c>
      <c r="F8" s="15">
        <f t="shared" si="3"/>
        <v>1708199</v>
      </c>
      <c r="G8" s="16">
        <f>G9+G17+G23+G26+G30+G36+G37+G38+G39+G42+G43</f>
        <v>837720</v>
      </c>
      <c r="H8" s="15">
        <f>H9+H17+H23+H26+H30+H36+H37+H38+H39+H42+H43</f>
        <v>870479</v>
      </c>
      <c r="I8" s="15"/>
      <c r="J8" s="15">
        <f t="shared" si="4"/>
        <v>44830</v>
      </c>
      <c r="K8" s="15">
        <f>K9+K17+K23+K26+K30+K36+K37+K38+K39+K42+K43</f>
        <v>7225</v>
      </c>
      <c r="L8" s="15">
        <f>L9+L17+L23+L26+L30+L36+L37+L38+L39+L42+L43</f>
        <v>37605</v>
      </c>
      <c r="M8" s="15">
        <f>M9+M17+M23+M26+M30+M36+M37+M38+M39+M42+M43</f>
        <v>708908</v>
      </c>
      <c r="N8" s="15">
        <f>N9+N17+N23+N26+N30+N36+N37+N38+N39+N42+N43</f>
        <v>260000</v>
      </c>
      <c r="O8" s="15">
        <f>O9+O17+O23+O26+O30+O36+O37+O38+O39+O42+O43</f>
        <v>85946</v>
      </c>
    </row>
    <row r="9" spans="1:15" ht="18" customHeight="1">
      <c r="A9" s="17" t="s">
        <v>106</v>
      </c>
      <c r="B9" s="18" t="s">
        <v>107</v>
      </c>
      <c r="C9" s="19">
        <f t="shared" si="0"/>
        <v>227320</v>
      </c>
      <c r="D9" s="20">
        <f t="shared" si="1"/>
        <v>123312</v>
      </c>
      <c r="E9" s="20">
        <f t="shared" si="2"/>
        <v>104008</v>
      </c>
      <c r="F9" s="19">
        <f t="shared" si="3"/>
        <v>227320</v>
      </c>
      <c r="G9" s="20">
        <f>SUM(G10:G16)</f>
        <v>123312</v>
      </c>
      <c r="H9" s="19">
        <f>SUM(H10:H16)</f>
        <v>104008</v>
      </c>
      <c r="I9" s="19"/>
      <c r="J9" s="19">
        <f t="shared" si="4"/>
        <v>0</v>
      </c>
      <c r="K9" s="19">
        <f>SUM(K10:K16)</f>
        <v>0</v>
      </c>
      <c r="L9" s="19">
        <f>SUM(L10:L16)</f>
        <v>0</v>
      </c>
      <c r="M9" s="19">
        <f>SUM(M10:M16)</f>
        <v>107182</v>
      </c>
      <c r="N9" s="19">
        <f>SUM(N10:N16)</f>
        <v>8483</v>
      </c>
      <c r="O9" s="19">
        <f>SUM(O10:O16)</f>
        <v>2922</v>
      </c>
    </row>
    <row r="10" spans="1:15" ht="18" customHeight="1">
      <c r="A10" s="21" t="s">
        <v>108</v>
      </c>
      <c r="B10" s="22" t="s">
        <v>109</v>
      </c>
      <c r="C10" s="23">
        <f t="shared" si="0"/>
        <v>93143</v>
      </c>
      <c r="D10" s="24">
        <f t="shared" si="1"/>
        <v>65899</v>
      </c>
      <c r="E10" s="25">
        <f t="shared" si="2"/>
        <v>27244</v>
      </c>
      <c r="F10" s="25">
        <f t="shared" si="3"/>
        <v>93143</v>
      </c>
      <c r="G10" s="25">
        <v>65899</v>
      </c>
      <c r="H10" s="25">
        <v>27244</v>
      </c>
      <c r="I10" s="25"/>
      <c r="J10" s="25">
        <f t="shared" si="4"/>
        <v>0</v>
      </c>
      <c r="K10" s="25"/>
      <c r="L10" s="25"/>
      <c r="M10" s="25">
        <v>46251</v>
      </c>
      <c r="N10" s="25"/>
      <c r="O10" s="25"/>
    </row>
    <row r="11" spans="1:15" ht="18" customHeight="1">
      <c r="A11" s="21" t="s">
        <v>110</v>
      </c>
      <c r="B11" s="22" t="s">
        <v>111</v>
      </c>
      <c r="C11" s="23">
        <f t="shared" si="0"/>
        <v>97861</v>
      </c>
      <c r="D11" s="24">
        <f t="shared" si="1"/>
        <v>56065</v>
      </c>
      <c r="E11" s="25">
        <f t="shared" si="2"/>
        <v>41796</v>
      </c>
      <c r="F11" s="25">
        <f t="shared" si="3"/>
        <v>97861</v>
      </c>
      <c r="G11" s="25">
        <v>56065</v>
      </c>
      <c r="H11" s="25">
        <v>41796</v>
      </c>
      <c r="I11" s="25"/>
      <c r="J11" s="25">
        <f t="shared" si="4"/>
        <v>0</v>
      </c>
      <c r="K11" s="25"/>
      <c r="L11" s="25"/>
      <c r="M11" s="25">
        <v>47478</v>
      </c>
      <c r="N11" s="25"/>
      <c r="O11" s="25"/>
    </row>
    <row r="12" spans="1:15" ht="18" customHeight="1">
      <c r="A12" s="21" t="s">
        <v>112</v>
      </c>
      <c r="B12" s="22" t="s">
        <v>113</v>
      </c>
      <c r="C12" s="23">
        <f t="shared" si="0"/>
        <v>2352</v>
      </c>
      <c r="D12" s="25">
        <f t="shared" si="1"/>
        <v>929</v>
      </c>
      <c r="E12" s="25">
        <f t="shared" si="2"/>
        <v>1423</v>
      </c>
      <c r="F12" s="25">
        <f t="shared" si="3"/>
        <v>2352</v>
      </c>
      <c r="G12" s="25">
        <v>929</v>
      </c>
      <c r="H12" s="25">
        <v>1423</v>
      </c>
      <c r="I12" s="25"/>
      <c r="J12" s="25">
        <f t="shared" si="4"/>
        <v>0</v>
      </c>
      <c r="K12" s="25"/>
      <c r="L12" s="25"/>
      <c r="M12" s="25">
        <v>1655</v>
      </c>
      <c r="N12" s="25"/>
      <c r="O12" s="25"/>
    </row>
    <row r="13" spans="1:15" ht="18" customHeight="1">
      <c r="A13" s="21" t="s">
        <v>114</v>
      </c>
      <c r="B13" s="22" t="s">
        <v>142</v>
      </c>
      <c r="C13" s="23">
        <f t="shared" si="0"/>
        <v>1099</v>
      </c>
      <c r="D13" s="25">
        <f t="shared" si="1"/>
        <v>419</v>
      </c>
      <c r="E13" s="25">
        <f t="shared" si="2"/>
        <v>680</v>
      </c>
      <c r="F13" s="25">
        <f t="shared" si="3"/>
        <v>1099</v>
      </c>
      <c r="G13" s="25">
        <v>419</v>
      </c>
      <c r="H13" s="25">
        <v>680</v>
      </c>
      <c r="I13" s="25"/>
      <c r="J13" s="25">
        <f t="shared" si="4"/>
        <v>0</v>
      </c>
      <c r="K13" s="25"/>
      <c r="L13" s="25"/>
      <c r="M13" s="25"/>
      <c r="N13" s="25">
        <v>2574</v>
      </c>
      <c r="O13" s="25">
        <v>1284</v>
      </c>
    </row>
    <row r="14" spans="1:15" ht="18" customHeight="1">
      <c r="A14" s="21" t="s">
        <v>115</v>
      </c>
      <c r="B14" s="22" t="s">
        <v>143</v>
      </c>
      <c r="C14" s="23">
        <f t="shared" si="0"/>
        <v>1000</v>
      </c>
      <c r="D14" s="25">
        <f t="shared" si="1"/>
        <v>0</v>
      </c>
      <c r="E14" s="25">
        <f t="shared" si="2"/>
        <v>1000</v>
      </c>
      <c r="F14" s="25">
        <f t="shared" si="3"/>
        <v>1000</v>
      </c>
      <c r="G14" s="25"/>
      <c r="H14" s="25">
        <v>1000</v>
      </c>
      <c r="I14" s="25"/>
      <c r="J14" s="25">
        <f t="shared" si="4"/>
        <v>0</v>
      </c>
      <c r="K14" s="25"/>
      <c r="L14" s="25"/>
      <c r="M14" s="25"/>
      <c r="N14" s="25"/>
      <c r="O14" s="25"/>
    </row>
    <row r="15" spans="1:15" ht="18" customHeight="1">
      <c r="A15" s="21" t="s">
        <v>116</v>
      </c>
      <c r="B15" s="22" t="s">
        <v>144</v>
      </c>
      <c r="C15" s="23">
        <f t="shared" si="0"/>
        <v>1870</v>
      </c>
      <c r="D15" s="25">
        <f t="shared" si="1"/>
        <v>0</v>
      </c>
      <c r="E15" s="25">
        <f t="shared" si="2"/>
        <v>1870</v>
      </c>
      <c r="F15" s="25">
        <f t="shared" si="3"/>
        <v>1870</v>
      </c>
      <c r="G15" s="25"/>
      <c r="H15" s="25">
        <v>1870</v>
      </c>
      <c r="I15" s="25"/>
      <c r="J15" s="25">
        <f t="shared" si="4"/>
        <v>0</v>
      </c>
      <c r="K15" s="25"/>
      <c r="L15" s="25"/>
      <c r="M15" s="25">
        <v>336</v>
      </c>
      <c r="N15" s="25"/>
      <c r="O15" s="25"/>
    </row>
    <row r="16" spans="1:15" ht="18" customHeight="1">
      <c r="A16" s="21" t="s">
        <v>117</v>
      </c>
      <c r="B16" s="26" t="s">
        <v>145</v>
      </c>
      <c r="C16" s="23">
        <f t="shared" si="0"/>
        <v>29995</v>
      </c>
      <c r="D16" s="25">
        <f t="shared" si="1"/>
        <v>0</v>
      </c>
      <c r="E16" s="25">
        <f t="shared" si="2"/>
        <v>29995</v>
      </c>
      <c r="F16" s="25">
        <f t="shared" si="3"/>
        <v>29995</v>
      </c>
      <c r="G16" s="25"/>
      <c r="H16" s="25">
        <v>29995</v>
      </c>
      <c r="I16" s="25"/>
      <c r="J16" s="25">
        <f t="shared" si="4"/>
        <v>0</v>
      </c>
      <c r="K16" s="25"/>
      <c r="L16" s="25"/>
      <c r="M16" s="25">
        <v>11462</v>
      </c>
      <c r="N16" s="25">
        <v>5909</v>
      </c>
      <c r="O16" s="25">
        <v>1638</v>
      </c>
    </row>
    <row r="17" spans="1:15" ht="18" customHeight="1">
      <c r="A17" s="17" t="s">
        <v>118</v>
      </c>
      <c r="B17" s="27" t="s">
        <v>146</v>
      </c>
      <c r="C17" s="19">
        <f t="shared" si="0"/>
        <v>288223</v>
      </c>
      <c r="D17" s="19">
        <f t="shared" si="1"/>
        <v>137939</v>
      </c>
      <c r="E17" s="19">
        <f t="shared" si="2"/>
        <v>150284</v>
      </c>
      <c r="F17" s="19">
        <f t="shared" si="3"/>
        <v>288223</v>
      </c>
      <c r="G17" s="19">
        <f>SUM(G18:G22)</f>
        <v>137939</v>
      </c>
      <c r="H17" s="19">
        <f>SUM(H18:H22)</f>
        <v>150284</v>
      </c>
      <c r="I17" s="19"/>
      <c r="J17" s="19">
        <f t="shared" si="4"/>
        <v>0</v>
      </c>
      <c r="K17" s="19">
        <f>SUM(K18:K22)</f>
        <v>0</v>
      </c>
      <c r="L17" s="19">
        <f>SUM(L18:L22)</f>
        <v>0</v>
      </c>
      <c r="M17" s="19">
        <f>SUM(M18:M22)</f>
        <v>108963</v>
      </c>
      <c r="N17" s="19">
        <f>SUM(N18:N22)</f>
        <v>30502</v>
      </c>
      <c r="O17" s="19">
        <f>SUM(O18:O22)</f>
        <v>10801</v>
      </c>
    </row>
    <row r="18" spans="1:15" ht="30.75" customHeight="1">
      <c r="A18" s="21" t="s">
        <v>119</v>
      </c>
      <c r="B18" s="26" t="s">
        <v>147</v>
      </c>
      <c r="C18" s="23">
        <f t="shared" si="0"/>
        <v>1500</v>
      </c>
      <c r="D18" s="25">
        <f t="shared" si="1"/>
        <v>750</v>
      </c>
      <c r="E18" s="25">
        <f t="shared" si="2"/>
        <v>750</v>
      </c>
      <c r="F18" s="25">
        <f t="shared" si="3"/>
        <v>1500</v>
      </c>
      <c r="G18" s="25">
        <v>750</v>
      </c>
      <c r="H18" s="25">
        <v>750</v>
      </c>
      <c r="I18" s="25"/>
      <c r="J18" s="25">
        <f t="shared" si="4"/>
        <v>0</v>
      </c>
      <c r="K18" s="25"/>
      <c r="L18" s="25"/>
      <c r="M18" s="25">
        <v>321</v>
      </c>
      <c r="N18" s="25"/>
      <c r="O18" s="25"/>
    </row>
    <row r="19" spans="1:15" ht="21" customHeight="1">
      <c r="A19" s="21" t="s">
        <v>148</v>
      </c>
      <c r="B19" s="26" t="s">
        <v>149</v>
      </c>
      <c r="C19" s="23">
        <f t="shared" si="0"/>
        <v>11147</v>
      </c>
      <c r="D19" s="25">
        <f t="shared" si="1"/>
        <v>8647</v>
      </c>
      <c r="E19" s="25">
        <f t="shared" si="2"/>
        <v>2500</v>
      </c>
      <c r="F19" s="25">
        <f t="shared" si="3"/>
        <v>11147</v>
      </c>
      <c r="G19" s="25">
        <v>8647</v>
      </c>
      <c r="H19" s="25">
        <v>2500</v>
      </c>
      <c r="I19" s="25"/>
      <c r="J19" s="25">
        <f t="shared" si="4"/>
        <v>0</v>
      </c>
      <c r="K19" s="25"/>
      <c r="L19" s="25"/>
      <c r="M19" s="25">
        <v>2561</v>
      </c>
      <c r="N19" s="25"/>
      <c r="O19" s="25"/>
    </row>
    <row r="20" spans="1:15" ht="21" customHeight="1">
      <c r="A20" s="21" t="s">
        <v>150</v>
      </c>
      <c r="B20" s="26" t="s">
        <v>151</v>
      </c>
      <c r="C20" s="23">
        <f t="shared" si="0"/>
        <v>10008</v>
      </c>
      <c r="D20" s="25">
        <f t="shared" si="1"/>
        <v>10000</v>
      </c>
      <c r="E20" s="25">
        <f t="shared" si="2"/>
        <v>8</v>
      </c>
      <c r="F20" s="25">
        <f t="shared" si="3"/>
        <v>10008</v>
      </c>
      <c r="G20" s="25">
        <v>10000</v>
      </c>
      <c r="H20" s="25">
        <v>8</v>
      </c>
      <c r="I20" s="25"/>
      <c r="J20" s="25">
        <f t="shared" si="4"/>
        <v>0</v>
      </c>
      <c r="K20" s="25"/>
      <c r="L20" s="25"/>
      <c r="M20" s="25">
        <v>3812</v>
      </c>
      <c r="N20" s="25"/>
      <c r="O20" s="25"/>
    </row>
    <row r="21" spans="1:15" ht="21" customHeight="1">
      <c r="A21" s="21" t="s">
        <v>120</v>
      </c>
      <c r="B21" s="26" t="s">
        <v>152</v>
      </c>
      <c r="C21" s="23">
        <f t="shared" si="0"/>
        <v>4266</v>
      </c>
      <c r="D21" s="25">
        <f t="shared" si="1"/>
        <v>2560</v>
      </c>
      <c r="E21" s="25">
        <f t="shared" si="2"/>
        <v>1706</v>
      </c>
      <c r="F21" s="25">
        <f t="shared" si="3"/>
        <v>4266</v>
      </c>
      <c r="G21" s="25">
        <v>2560</v>
      </c>
      <c r="H21" s="25">
        <v>1706</v>
      </c>
      <c r="I21" s="25"/>
      <c r="J21" s="25">
        <f t="shared" si="4"/>
        <v>0</v>
      </c>
      <c r="K21" s="25"/>
      <c r="L21" s="25"/>
      <c r="M21" s="25">
        <v>2187</v>
      </c>
      <c r="N21" s="25"/>
      <c r="O21" s="25"/>
    </row>
    <row r="22" spans="1:15" ht="18" customHeight="1">
      <c r="A22" s="21" t="s">
        <v>153</v>
      </c>
      <c r="B22" s="26" t="s">
        <v>154</v>
      </c>
      <c r="C22" s="23">
        <f t="shared" si="0"/>
        <v>261302</v>
      </c>
      <c r="D22" s="25">
        <f t="shared" si="1"/>
        <v>115982</v>
      </c>
      <c r="E22" s="25">
        <f t="shared" si="2"/>
        <v>145320</v>
      </c>
      <c r="F22" s="25">
        <f t="shared" si="3"/>
        <v>261302</v>
      </c>
      <c r="G22" s="25">
        <v>115982</v>
      </c>
      <c r="H22" s="25">
        <v>145320</v>
      </c>
      <c r="I22" s="25"/>
      <c r="J22" s="25">
        <f t="shared" si="4"/>
        <v>0</v>
      </c>
      <c r="K22" s="25"/>
      <c r="L22" s="25"/>
      <c r="M22" s="25">
        <v>100082</v>
      </c>
      <c r="N22" s="25">
        <v>30502</v>
      </c>
      <c r="O22" s="25">
        <v>10801</v>
      </c>
    </row>
    <row r="23" spans="1:15" ht="18" customHeight="1">
      <c r="A23" s="17" t="s">
        <v>155</v>
      </c>
      <c r="B23" s="27" t="s">
        <v>156</v>
      </c>
      <c r="C23" s="19">
        <f t="shared" si="0"/>
        <v>33883</v>
      </c>
      <c r="D23" s="19">
        <f t="shared" si="1"/>
        <v>15976</v>
      </c>
      <c r="E23" s="19">
        <f t="shared" si="2"/>
        <v>17907</v>
      </c>
      <c r="F23" s="19">
        <f t="shared" si="3"/>
        <v>33883</v>
      </c>
      <c r="G23" s="19">
        <f>SUM(G24:G25)</f>
        <v>15976</v>
      </c>
      <c r="H23" s="19">
        <f>SUM(H24:H25)</f>
        <v>17907</v>
      </c>
      <c r="I23" s="19"/>
      <c r="J23" s="19">
        <f t="shared" si="4"/>
        <v>0</v>
      </c>
      <c r="K23" s="19">
        <f>SUM(K24:K25)</f>
        <v>0</v>
      </c>
      <c r="L23" s="19">
        <f>SUM(L24:L25)</f>
        <v>0</v>
      </c>
      <c r="M23" s="19">
        <f>SUM(M24:M25)</f>
        <v>23133</v>
      </c>
      <c r="N23" s="19">
        <f>SUM(N24:N25)</f>
        <v>6300</v>
      </c>
      <c r="O23" s="19">
        <f>SUM(O24:O25)</f>
        <v>889</v>
      </c>
    </row>
    <row r="24" spans="1:15" ht="18" customHeight="1">
      <c r="A24" s="21" t="s">
        <v>157</v>
      </c>
      <c r="B24" s="26" t="s">
        <v>158</v>
      </c>
      <c r="C24" s="28">
        <f t="shared" si="0"/>
        <v>7103</v>
      </c>
      <c r="D24" s="25">
        <f t="shared" si="1"/>
        <v>4616</v>
      </c>
      <c r="E24" s="25">
        <f t="shared" si="2"/>
        <v>2487</v>
      </c>
      <c r="F24" s="25">
        <f t="shared" si="3"/>
        <v>7103</v>
      </c>
      <c r="G24" s="25">
        <v>4616</v>
      </c>
      <c r="H24" s="25">
        <v>2487</v>
      </c>
      <c r="I24" s="25"/>
      <c r="J24" s="25">
        <f t="shared" si="4"/>
        <v>0</v>
      </c>
      <c r="K24" s="25"/>
      <c r="L24" s="25"/>
      <c r="M24" s="25">
        <v>3178</v>
      </c>
      <c r="N24" s="25"/>
      <c r="O24" s="25"/>
    </row>
    <row r="25" spans="1:15" ht="18" customHeight="1">
      <c r="A25" s="21" t="s">
        <v>159</v>
      </c>
      <c r="B25" s="26" t="s">
        <v>160</v>
      </c>
      <c r="C25" s="28">
        <f t="shared" si="0"/>
        <v>26780</v>
      </c>
      <c r="D25" s="25">
        <f t="shared" si="1"/>
        <v>11360</v>
      </c>
      <c r="E25" s="25">
        <f t="shared" si="2"/>
        <v>15420</v>
      </c>
      <c r="F25" s="25">
        <f t="shared" si="3"/>
        <v>26780</v>
      </c>
      <c r="G25" s="25">
        <v>11360</v>
      </c>
      <c r="H25" s="25">
        <v>15420</v>
      </c>
      <c r="I25" s="25"/>
      <c r="J25" s="25">
        <f t="shared" si="4"/>
        <v>0</v>
      </c>
      <c r="K25" s="25"/>
      <c r="L25" s="25"/>
      <c r="M25" s="25">
        <v>19955</v>
      </c>
      <c r="N25" s="25">
        <v>6300</v>
      </c>
      <c r="O25" s="25">
        <v>889</v>
      </c>
    </row>
    <row r="26" spans="1:15" ht="18" customHeight="1">
      <c r="A26" s="17" t="s">
        <v>161</v>
      </c>
      <c r="B26" s="18" t="s">
        <v>162</v>
      </c>
      <c r="C26" s="19">
        <f t="shared" si="0"/>
        <v>319055</v>
      </c>
      <c r="D26" s="19">
        <f t="shared" si="1"/>
        <v>126400</v>
      </c>
      <c r="E26" s="19">
        <f t="shared" si="2"/>
        <v>192655</v>
      </c>
      <c r="F26" s="19">
        <f t="shared" si="3"/>
        <v>319055</v>
      </c>
      <c r="G26" s="19">
        <f>SUM(G27:G29)</f>
        <v>126400</v>
      </c>
      <c r="H26" s="19">
        <f>SUM(H27:H29)</f>
        <v>192655</v>
      </c>
      <c r="I26" s="19"/>
      <c r="J26" s="19">
        <f t="shared" si="4"/>
        <v>0</v>
      </c>
      <c r="K26" s="19">
        <f>SUM(K27:K29)</f>
        <v>0</v>
      </c>
      <c r="L26" s="19">
        <f>SUM(L27:L29)</f>
        <v>0</v>
      </c>
      <c r="M26" s="19">
        <f>SUM(M27:M29)</f>
        <v>82407</v>
      </c>
      <c r="N26" s="19">
        <f>SUM(N27:N29)</f>
        <v>113253</v>
      </c>
      <c r="O26" s="19">
        <f>SUM(O27:O29)</f>
        <v>42419</v>
      </c>
    </row>
    <row r="27" spans="1:15" ht="18" customHeight="1">
      <c r="A27" s="21" t="s">
        <v>163</v>
      </c>
      <c r="B27" s="29" t="s">
        <v>121</v>
      </c>
      <c r="C27" s="28">
        <f t="shared" si="0"/>
        <v>136082</v>
      </c>
      <c r="D27" s="30">
        <f t="shared" si="1"/>
        <v>30796</v>
      </c>
      <c r="E27" s="25">
        <f t="shared" si="2"/>
        <v>105286</v>
      </c>
      <c r="F27" s="25">
        <f t="shared" si="3"/>
        <v>136082</v>
      </c>
      <c r="G27" s="25">
        <v>30796</v>
      </c>
      <c r="H27" s="25">
        <v>105286</v>
      </c>
      <c r="I27" s="25"/>
      <c r="J27" s="25">
        <f t="shared" si="4"/>
        <v>0</v>
      </c>
      <c r="K27" s="25"/>
      <c r="L27" s="25"/>
      <c r="M27" s="25">
        <v>61794</v>
      </c>
      <c r="N27" s="25"/>
      <c r="O27" s="25"/>
    </row>
    <row r="28" spans="1:15" ht="18" customHeight="1">
      <c r="A28" s="21" t="s">
        <v>164</v>
      </c>
      <c r="B28" s="26" t="s">
        <v>165</v>
      </c>
      <c r="C28" s="28">
        <f t="shared" si="0"/>
        <v>1660</v>
      </c>
      <c r="D28" s="25">
        <f t="shared" si="1"/>
        <v>1109</v>
      </c>
      <c r="E28" s="25">
        <f t="shared" si="2"/>
        <v>551</v>
      </c>
      <c r="F28" s="25">
        <f t="shared" si="3"/>
        <v>1660</v>
      </c>
      <c r="G28" s="25">
        <v>1109</v>
      </c>
      <c r="H28" s="25">
        <v>551</v>
      </c>
      <c r="I28" s="25"/>
      <c r="J28" s="25">
        <f t="shared" si="4"/>
        <v>0</v>
      </c>
      <c r="K28" s="25"/>
      <c r="L28" s="25"/>
      <c r="M28" s="25"/>
      <c r="N28" s="25"/>
      <c r="O28" s="25"/>
    </row>
    <row r="29" spans="1:15" ht="18" customHeight="1">
      <c r="A29" s="21" t="s">
        <v>166</v>
      </c>
      <c r="B29" s="26" t="s">
        <v>167</v>
      </c>
      <c r="C29" s="28">
        <f t="shared" si="0"/>
        <v>181313</v>
      </c>
      <c r="D29" s="25">
        <f t="shared" si="1"/>
        <v>94495</v>
      </c>
      <c r="E29" s="25">
        <f t="shared" si="2"/>
        <v>86818</v>
      </c>
      <c r="F29" s="25">
        <f t="shared" si="3"/>
        <v>181313</v>
      </c>
      <c r="G29" s="25">
        <v>94495</v>
      </c>
      <c r="H29" s="25">
        <v>86818</v>
      </c>
      <c r="I29" s="25"/>
      <c r="J29" s="25">
        <f t="shared" si="4"/>
        <v>0</v>
      </c>
      <c r="K29" s="25"/>
      <c r="L29" s="25"/>
      <c r="M29" s="25">
        <v>20613</v>
      </c>
      <c r="N29" s="25">
        <v>113253</v>
      </c>
      <c r="O29" s="25">
        <v>42419</v>
      </c>
    </row>
    <row r="30" spans="1:15" ht="18.75" customHeight="1">
      <c r="A30" s="17" t="s">
        <v>168</v>
      </c>
      <c r="B30" s="18" t="s">
        <v>169</v>
      </c>
      <c r="C30" s="19">
        <f t="shared" si="0"/>
        <v>731859</v>
      </c>
      <c r="D30" s="20">
        <f t="shared" si="1"/>
        <v>398824</v>
      </c>
      <c r="E30" s="19">
        <f t="shared" si="2"/>
        <v>333035</v>
      </c>
      <c r="F30" s="19">
        <f t="shared" si="3"/>
        <v>731859</v>
      </c>
      <c r="G30" s="19">
        <f>SUM(G31:G35)</f>
        <v>398824</v>
      </c>
      <c r="H30" s="19">
        <f>SUM(H31:H35)</f>
        <v>333035</v>
      </c>
      <c r="I30" s="19"/>
      <c r="J30" s="19">
        <f t="shared" si="4"/>
        <v>0</v>
      </c>
      <c r="K30" s="19">
        <f>SUM(K31:K35)</f>
        <v>0</v>
      </c>
      <c r="L30" s="19">
        <f>SUM(L31:L35)</f>
        <v>0</v>
      </c>
      <c r="M30" s="19">
        <f>SUM(M31:M35)</f>
        <v>323771</v>
      </c>
      <c r="N30" s="19">
        <f>SUM(N31:N35)</f>
        <v>95462</v>
      </c>
      <c r="O30" s="19">
        <f>SUM(O31:O35)</f>
        <v>27816</v>
      </c>
    </row>
    <row r="31" spans="1:15" ht="15.75" customHeight="1">
      <c r="A31" s="21" t="s">
        <v>170</v>
      </c>
      <c r="B31" s="26" t="s">
        <v>171</v>
      </c>
      <c r="C31" s="28">
        <f t="shared" si="0"/>
        <v>338138</v>
      </c>
      <c r="D31" s="25">
        <f t="shared" si="1"/>
        <v>218134</v>
      </c>
      <c r="E31" s="25">
        <f t="shared" si="2"/>
        <v>120004</v>
      </c>
      <c r="F31" s="25">
        <f t="shared" si="3"/>
        <v>338138</v>
      </c>
      <c r="G31" s="31">
        <v>218134</v>
      </c>
      <c r="H31" s="31">
        <v>120004</v>
      </c>
      <c r="I31" s="25"/>
      <c r="J31" s="25">
        <f t="shared" si="4"/>
        <v>0</v>
      </c>
      <c r="K31" s="25"/>
      <c r="L31" s="25"/>
      <c r="M31" s="25">
        <v>251927</v>
      </c>
      <c r="N31" s="25"/>
      <c r="O31" s="25"/>
    </row>
    <row r="32" spans="1:15" ht="15.75" customHeight="1">
      <c r="A32" s="21" t="s">
        <v>122</v>
      </c>
      <c r="B32" s="26" t="s">
        <v>172</v>
      </c>
      <c r="C32" s="28">
        <f t="shared" si="0"/>
        <v>15244</v>
      </c>
      <c r="D32" s="25">
        <f t="shared" si="1"/>
        <v>9146</v>
      </c>
      <c r="E32" s="25">
        <f t="shared" si="2"/>
        <v>6098</v>
      </c>
      <c r="F32" s="25">
        <f t="shared" si="3"/>
        <v>15244</v>
      </c>
      <c r="G32" s="25">
        <v>9146</v>
      </c>
      <c r="H32" s="25">
        <v>6098</v>
      </c>
      <c r="I32" s="25"/>
      <c r="J32" s="25">
        <f t="shared" si="4"/>
        <v>0</v>
      </c>
      <c r="K32" s="25"/>
      <c r="L32" s="25"/>
      <c r="M32" s="25">
        <v>4639</v>
      </c>
      <c r="N32" s="25"/>
      <c r="O32" s="25"/>
    </row>
    <row r="33" spans="1:15" ht="15.75" customHeight="1">
      <c r="A33" s="21" t="s">
        <v>123</v>
      </c>
      <c r="B33" s="26" t="s">
        <v>173</v>
      </c>
      <c r="C33" s="28">
        <f t="shared" si="0"/>
        <v>126385</v>
      </c>
      <c r="D33" s="25">
        <f t="shared" si="1"/>
        <v>75831</v>
      </c>
      <c r="E33" s="25">
        <f t="shared" si="2"/>
        <v>50554</v>
      </c>
      <c r="F33" s="25">
        <f t="shared" si="3"/>
        <v>126385</v>
      </c>
      <c r="G33" s="25">
        <v>75831</v>
      </c>
      <c r="H33" s="25">
        <v>50554</v>
      </c>
      <c r="I33" s="25"/>
      <c r="J33" s="25">
        <f t="shared" si="4"/>
        <v>0</v>
      </c>
      <c r="K33" s="25"/>
      <c r="L33" s="25"/>
      <c r="M33" s="25">
        <v>34419</v>
      </c>
      <c r="N33" s="25">
        <v>37789</v>
      </c>
      <c r="O33" s="25">
        <v>13047</v>
      </c>
    </row>
    <row r="34" spans="1:15" ht="15.75" customHeight="1">
      <c r="A34" s="21" t="s">
        <v>124</v>
      </c>
      <c r="B34" s="26" t="s">
        <v>174</v>
      </c>
      <c r="C34" s="28">
        <f t="shared" si="0"/>
        <v>34000</v>
      </c>
      <c r="D34" s="24">
        <f t="shared" si="1"/>
        <v>15980</v>
      </c>
      <c r="E34" s="25">
        <f t="shared" si="2"/>
        <v>18020</v>
      </c>
      <c r="F34" s="25">
        <f t="shared" si="3"/>
        <v>34000</v>
      </c>
      <c r="G34" s="25">
        <v>15980</v>
      </c>
      <c r="H34" s="25">
        <v>18020</v>
      </c>
      <c r="I34" s="25"/>
      <c r="J34" s="25">
        <f t="shared" si="4"/>
        <v>0</v>
      </c>
      <c r="K34" s="25"/>
      <c r="L34" s="25"/>
      <c r="M34" s="25">
        <v>11387</v>
      </c>
      <c r="N34" s="25"/>
      <c r="O34" s="25"/>
    </row>
    <row r="35" spans="1:15" ht="15.75" customHeight="1">
      <c r="A35" s="21" t="s">
        <v>125</v>
      </c>
      <c r="B35" s="26" t="s">
        <v>175</v>
      </c>
      <c r="C35" s="28">
        <f t="shared" si="0"/>
        <v>218092</v>
      </c>
      <c r="D35" s="25">
        <f t="shared" si="1"/>
        <v>79733</v>
      </c>
      <c r="E35" s="25">
        <f t="shared" si="2"/>
        <v>138359</v>
      </c>
      <c r="F35" s="25">
        <f t="shared" si="3"/>
        <v>218092</v>
      </c>
      <c r="G35" s="31">
        <v>79733</v>
      </c>
      <c r="H35" s="31">
        <v>138359</v>
      </c>
      <c r="I35" s="25"/>
      <c r="J35" s="25">
        <f t="shared" si="4"/>
        <v>0</v>
      </c>
      <c r="K35" s="25"/>
      <c r="L35" s="25"/>
      <c r="M35" s="25">
        <v>21399</v>
      </c>
      <c r="N35" s="25">
        <v>57673</v>
      </c>
      <c r="O35" s="25">
        <v>14769</v>
      </c>
    </row>
    <row r="36" spans="1:15" ht="15.75" customHeight="1">
      <c r="A36" s="17" t="s">
        <v>176</v>
      </c>
      <c r="B36" s="18" t="s">
        <v>177</v>
      </c>
      <c r="C36" s="19">
        <f t="shared" si="0"/>
        <v>14449</v>
      </c>
      <c r="D36" s="19">
        <f t="shared" si="1"/>
        <v>7225</v>
      </c>
      <c r="E36" s="19">
        <f t="shared" si="2"/>
        <v>7224</v>
      </c>
      <c r="F36" s="19">
        <f t="shared" si="3"/>
        <v>0</v>
      </c>
      <c r="G36" s="19">
        <v>0</v>
      </c>
      <c r="H36" s="19">
        <v>0</v>
      </c>
      <c r="I36" s="32" t="s">
        <v>178</v>
      </c>
      <c r="J36" s="19">
        <f t="shared" si="4"/>
        <v>14449</v>
      </c>
      <c r="K36" s="19">
        <v>7225</v>
      </c>
      <c r="L36" s="19">
        <v>7224</v>
      </c>
      <c r="M36" s="19">
        <v>1576</v>
      </c>
      <c r="N36" s="19"/>
      <c r="O36" s="19"/>
    </row>
    <row r="37" spans="1:15" ht="15.75" customHeight="1">
      <c r="A37" s="17" t="s">
        <v>179</v>
      </c>
      <c r="B37" s="18" t="s">
        <v>180</v>
      </c>
      <c r="C37" s="19">
        <f t="shared" si="0"/>
        <v>1765</v>
      </c>
      <c r="D37" s="19">
        <f t="shared" si="1"/>
        <v>882</v>
      </c>
      <c r="E37" s="19">
        <f t="shared" si="2"/>
        <v>883</v>
      </c>
      <c r="F37" s="19">
        <f t="shared" si="3"/>
        <v>1765</v>
      </c>
      <c r="G37" s="19">
        <v>882</v>
      </c>
      <c r="H37" s="19">
        <v>883</v>
      </c>
      <c r="I37" s="19"/>
      <c r="J37" s="19">
        <f t="shared" si="4"/>
        <v>0</v>
      </c>
      <c r="K37" s="19"/>
      <c r="L37" s="19"/>
      <c r="M37" s="19">
        <v>207</v>
      </c>
      <c r="N37" s="19">
        <v>1344</v>
      </c>
      <c r="O37" s="19">
        <v>224</v>
      </c>
    </row>
    <row r="38" spans="1:15" ht="15.75" customHeight="1">
      <c r="A38" s="17" t="s">
        <v>181</v>
      </c>
      <c r="B38" s="18" t="s">
        <v>182</v>
      </c>
      <c r="C38" s="19">
        <f t="shared" si="0"/>
        <v>16103</v>
      </c>
      <c r="D38" s="19">
        <f t="shared" si="1"/>
        <v>1765</v>
      </c>
      <c r="E38" s="19">
        <f t="shared" si="2"/>
        <v>14338</v>
      </c>
      <c r="F38" s="19">
        <f t="shared" si="3"/>
        <v>16103</v>
      </c>
      <c r="G38" s="19">
        <v>1765</v>
      </c>
      <c r="H38" s="19">
        <v>14338</v>
      </c>
      <c r="I38" s="19"/>
      <c r="J38" s="19">
        <f t="shared" si="4"/>
        <v>0</v>
      </c>
      <c r="K38" s="19"/>
      <c r="L38" s="19"/>
      <c r="M38" s="19">
        <v>7242</v>
      </c>
      <c r="N38" s="19"/>
      <c r="O38" s="19"/>
    </row>
    <row r="39" spans="1:15" ht="16.5" customHeight="1">
      <c r="A39" s="17" t="s">
        <v>183</v>
      </c>
      <c r="B39" s="18" t="s">
        <v>184</v>
      </c>
      <c r="C39" s="19">
        <f t="shared" si="0"/>
        <v>15869</v>
      </c>
      <c r="D39" s="19">
        <f t="shared" si="1"/>
        <v>7549</v>
      </c>
      <c r="E39" s="19">
        <f t="shared" si="2"/>
        <v>8320</v>
      </c>
      <c r="F39" s="19">
        <f t="shared" si="3"/>
        <v>15869</v>
      </c>
      <c r="G39" s="19">
        <f>SUM(G40:G41)</f>
        <v>7549</v>
      </c>
      <c r="H39" s="19">
        <f>SUM(H40:H41)</f>
        <v>8320</v>
      </c>
      <c r="I39" s="19"/>
      <c r="J39" s="19">
        <f t="shared" si="4"/>
        <v>0</v>
      </c>
      <c r="K39" s="19">
        <f>SUM(K40:K41)</f>
        <v>0</v>
      </c>
      <c r="L39" s="19">
        <f>SUM(L40:L41)</f>
        <v>0</v>
      </c>
      <c r="M39" s="19">
        <f>SUM(M40:M41)</f>
        <v>5232</v>
      </c>
      <c r="N39" s="19">
        <f>SUM(N40:N41)</f>
        <v>4656</v>
      </c>
      <c r="O39" s="19">
        <f>SUM(O40:O41)</f>
        <v>875</v>
      </c>
    </row>
    <row r="40" spans="1:15" ht="16.5" customHeight="1">
      <c r="A40" s="21" t="s">
        <v>185</v>
      </c>
      <c r="B40" s="22" t="s">
        <v>186</v>
      </c>
      <c r="C40" s="28">
        <f t="shared" si="0"/>
        <v>6090</v>
      </c>
      <c r="D40" s="25">
        <f t="shared" si="1"/>
        <v>6090</v>
      </c>
      <c r="E40" s="25">
        <f t="shared" si="2"/>
        <v>0</v>
      </c>
      <c r="F40" s="25">
        <f t="shared" si="3"/>
        <v>6090</v>
      </c>
      <c r="G40" s="25">
        <v>6090</v>
      </c>
      <c r="H40" s="25"/>
      <c r="I40" s="25"/>
      <c r="J40" s="25">
        <f t="shared" si="4"/>
        <v>0</v>
      </c>
      <c r="K40" s="25"/>
      <c r="L40" s="25"/>
      <c r="M40" s="25">
        <v>2665</v>
      </c>
      <c r="N40" s="25"/>
      <c r="O40" s="25"/>
    </row>
    <row r="41" spans="1:15" ht="16.5" customHeight="1">
      <c r="A41" s="21" t="s">
        <v>187</v>
      </c>
      <c r="B41" s="26" t="s">
        <v>188</v>
      </c>
      <c r="C41" s="28">
        <f t="shared" si="0"/>
        <v>9779</v>
      </c>
      <c r="D41" s="25">
        <f t="shared" si="1"/>
        <v>1459</v>
      </c>
      <c r="E41" s="25">
        <f t="shared" si="2"/>
        <v>8320</v>
      </c>
      <c r="F41" s="25">
        <f t="shared" si="3"/>
        <v>9779</v>
      </c>
      <c r="G41" s="25">
        <v>1459</v>
      </c>
      <c r="H41" s="25">
        <v>8320</v>
      </c>
      <c r="I41" s="25"/>
      <c r="J41" s="25">
        <f t="shared" si="4"/>
        <v>0</v>
      </c>
      <c r="K41" s="25"/>
      <c r="L41" s="25"/>
      <c r="M41" s="25">
        <v>2567</v>
      </c>
      <c r="N41" s="25">
        <v>4656</v>
      </c>
      <c r="O41" s="25">
        <v>875</v>
      </c>
    </row>
    <row r="42" spans="1:15" ht="15.75" customHeight="1">
      <c r="A42" s="17" t="s">
        <v>189</v>
      </c>
      <c r="B42" s="33" t="s">
        <v>190</v>
      </c>
      <c r="C42" s="19">
        <f t="shared" si="0"/>
        <v>30000</v>
      </c>
      <c r="D42" s="34">
        <f t="shared" si="1"/>
        <v>9676</v>
      </c>
      <c r="E42" s="19">
        <f t="shared" si="2"/>
        <v>20324</v>
      </c>
      <c r="F42" s="19">
        <f t="shared" si="3"/>
        <v>30000</v>
      </c>
      <c r="G42" s="19">
        <v>9676</v>
      </c>
      <c r="H42" s="19">
        <v>20324</v>
      </c>
      <c r="I42" s="19"/>
      <c r="J42" s="19">
        <f t="shared" si="4"/>
        <v>0</v>
      </c>
      <c r="K42" s="19"/>
      <c r="L42" s="19"/>
      <c r="M42" s="19">
        <v>11649</v>
      </c>
      <c r="N42" s="19"/>
      <c r="O42" s="19"/>
    </row>
    <row r="43" spans="1:15" ht="15.75" customHeight="1">
      <c r="A43" s="17" t="s">
        <v>191</v>
      </c>
      <c r="B43" s="27" t="s">
        <v>192</v>
      </c>
      <c r="C43" s="19">
        <f t="shared" si="0"/>
        <v>74503</v>
      </c>
      <c r="D43" s="19">
        <f t="shared" si="1"/>
        <v>15397</v>
      </c>
      <c r="E43" s="19">
        <f t="shared" si="2"/>
        <v>59106</v>
      </c>
      <c r="F43" s="19">
        <f t="shared" si="3"/>
        <v>44122</v>
      </c>
      <c r="G43" s="19">
        <v>15397</v>
      </c>
      <c r="H43" s="19">
        <v>28725</v>
      </c>
      <c r="I43" s="32" t="s">
        <v>193</v>
      </c>
      <c r="J43" s="35">
        <f t="shared" si="4"/>
        <v>30381</v>
      </c>
      <c r="K43" s="36"/>
      <c r="L43" s="35">
        <v>30381</v>
      </c>
      <c r="M43" s="19">
        <v>37546</v>
      </c>
      <c r="N43" s="19"/>
      <c r="O43" s="19"/>
    </row>
    <row r="44" spans="1:15" ht="15.75" customHeight="1">
      <c r="A44" s="14" t="s">
        <v>126</v>
      </c>
      <c r="B44" s="14"/>
      <c r="C44" s="15">
        <f t="shared" si="0"/>
        <v>390000</v>
      </c>
      <c r="D44" s="15">
        <f t="shared" si="1"/>
        <v>3051</v>
      </c>
      <c r="E44" s="15">
        <f t="shared" si="2"/>
        <v>386949</v>
      </c>
      <c r="F44" s="15">
        <f t="shared" si="3"/>
        <v>390000</v>
      </c>
      <c r="G44" s="15">
        <f>SUM(G45:G47)</f>
        <v>3051</v>
      </c>
      <c r="H44" s="15">
        <f>SUM(H45:H47)</f>
        <v>386949</v>
      </c>
      <c r="I44" s="15"/>
      <c r="J44" s="15">
        <f t="shared" si="4"/>
        <v>0</v>
      </c>
      <c r="K44" s="15">
        <f>SUM(K45:K47)</f>
        <v>0</v>
      </c>
      <c r="L44" s="15">
        <f>SUM(L45:L47)</f>
        <v>0</v>
      </c>
      <c r="M44" s="15">
        <f>SUM(M45:M47)</f>
        <v>4857</v>
      </c>
      <c r="N44" s="15">
        <f>SUM(N45:N47)</f>
        <v>0</v>
      </c>
      <c r="O44" s="15">
        <f>SUM(O45:O47)</f>
        <v>0</v>
      </c>
    </row>
    <row r="45" spans="1:15" ht="15.75" customHeight="1">
      <c r="A45" s="17" t="s">
        <v>194</v>
      </c>
      <c r="B45" s="37" t="s">
        <v>195</v>
      </c>
      <c r="C45" s="19">
        <f t="shared" si="0"/>
        <v>10680</v>
      </c>
      <c r="D45" s="34">
        <f t="shared" si="1"/>
        <v>3051</v>
      </c>
      <c r="E45" s="19">
        <f t="shared" si="2"/>
        <v>7629</v>
      </c>
      <c r="F45" s="19">
        <f t="shared" si="3"/>
        <v>10680</v>
      </c>
      <c r="G45" s="19">
        <v>3051</v>
      </c>
      <c r="H45" s="19">
        <v>7629</v>
      </c>
      <c r="I45" s="19"/>
      <c r="J45" s="19">
        <f t="shared" si="4"/>
        <v>0</v>
      </c>
      <c r="K45" s="19"/>
      <c r="L45" s="19"/>
      <c r="M45" s="19">
        <v>2764</v>
      </c>
      <c r="N45" s="19"/>
      <c r="O45" s="19"/>
    </row>
    <row r="46" spans="1:15" ht="15.75" customHeight="1">
      <c r="A46" s="17" t="s">
        <v>196</v>
      </c>
      <c r="B46" s="27" t="s">
        <v>197</v>
      </c>
      <c r="C46" s="19">
        <f t="shared" si="0"/>
        <v>0</v>
      </c>
      <c r="D46" s="19">
        <f t="shared" si="1"/>
        <v>0</v>
      </c>
      <c r="E46" s="19">
        <f t="shared" si="2"/>
        <v>0</v>
      </c>
      <c r="F46" s="19">
        <f t="shared" si="3"/>
        <v>0</v>
      </c>
      <c r="G46" s="19"/>
      <c r="H46" s="19"/>
      <c r="I46" s="19"/>
      <c r="J46" s="19">
        <f t="shared" si="4"/>
        <v>0</v>
      </c>
      <c r="K46" s="19"/>
      <c r="L46" s="19"/>
      <c r="M46" s="19"/>
      <c r="N46" s="19"/>
      <c r="O46" s="19"/>
    </row>
    <row r="47" spans="1:15" ht="15.75" customHeight="1">
      <c r="A47" s="17" t="s">
        <v>198</v>
      </c>
      <c r="B47" s="18" t="s">
        <v>199</v>
      </c>
      <c r="C47" s="19">
        <f t="shared" si="0"/>
        <v>379320</v>
      </c>
      <c r="D47" s="19">
        <f t="shared" si="1"/>
        <v>0</v>
      </c>
      <c r="E47" s="19">
        <f t="shared" si="2"/>
        <v>379320</v>
      </c>
      <c r="F47" s="35">
        <f t="shared" si="3"/>
        <v>379320</v>
      </c>
      <c r="G47" s="35">
        <v>0</v>
      </c>
      <c r="H47" s="35">
        <f>4186+375134</f>
        <v>379320</v>
      </c>
      <c r="I47" s="19"/>
      <c r="J47" s="19">
        <f t="shared" si="4"/>
        <v>0</v>
      </c>
      <c r="K47" s="19"/>
      <c r="L47" s="19"/>
      <c r="M47" s="19">
        <v>2093</v>
      </c>
      <c r="N47" s="19"/>
      <c r="O47" s="19"/>
    </row>
    <row r="48" ht="24.75" customHeight="1">
      <c r="A48" s="38" t="s">
        <v>200</v>
      </c>
    </row>
    <row r="49" ht="21" customHeight="1">
      <c r="A49" s="39" t="s">
        <v>201</v>
      </c>
    </row>
    <row r="50" ht="24" customHeight="1">
      <c r="A50" s="40" t="s">
        <v>202</v>
      </c>
    </row>
    <row r="51" ht="24" customHeight="1">
      <c r="A51" s="40" t="s">
        <v>203</v>
      </c>
    </row>
    <row r="52" ht="24" customHeight="1">
      <c r="A52" s="41" t="s">
        <v>204</v>
      </c>
    </row>
    <row r="53" ht="24" customHeight="1">
      <c r="A53" s="42" t="s">
        <v>205</v>
      </c>
    </row>
    <row r="54" ht="24" customHeight="1">
      <c r="A54" s="41" t="s">
        <v>206</v>
      </c>
    </row>
    <row r="55" ht="24" customHeight="1">
      <c r="A55" s="41" t="s">
        <v>207</v>
      </c>
    </row>
    <row r="56" ht="24" customHeight="1">
      <c r="A56" s="42" t="s">
        <v>208</v>
      </c>
    </row>
    <row r="57" ht="24" customHeight="1">
      <c r="A57" s="41" t="s">
        <v>209</v>
      </c>
    </row>
    <row r="58" ht="24" customHeight="1">
      <c r="A58" s="41" t="s">
        <v>210</v>
      </c>
    </row>
    <row r="59" ht="24" customHeight="1">
      <c r="A59" s="41" t="s">
        <v>211</v>
      </c>
    </row>
    <row r="60" ht="24" customHeight="1">
      <c r="A60" s="41" t="s">
        <v>212</v>
      </c>
    </row>
    <row r="61" ht="24" customHeight="1">
      <c r="A61" s="41" t="s">
        <v>213</v>
      </c>
    </row>
    <row r="62" ht="24" customHeight="1">
      <c r="A62" s="41" t="s">
        <v>214</v>
      </c>
    </row>
    <row r="63" ht="24" customHeight="1">
      <c r="A63" s="41" t="s">
        <v>215</v>
      </c>
    </row>
    <row r="64" ht="24" customHeight="1">
      <c r="A64" s="41" t="s">
        <v>216</v>
      </c>
    </row>
    <row r="65" ht="24" customHeight="1">
      <c r="A65" s="41" t="s">
        <v>217</v>
      </c>
    </row>
    <row r="66" ht="24" customHeight="1">
      <c r="A66" s="41" t="s">
        <v>218</v>
      </c>
    </row>
    <row r="67" ht="24" customHeight="1">
      <c r="A67" s="41" t="s">
        <v>219</v>
      </c>
    </row>
    <row r="68" ht="24" customHeight="1">
      <c r="A68" s="42" t="s">
        <v>220</v>
      </c>
    </row>
    <row r="69" spans="1:15" ht="16.5" customHeight="1">
      <c r="A69" s="316" t="s">
        <v>99</v>
      </c>
      <c r="B69" s="317" t="s">
        <v>133</v>
      </c>
      <c r="C69" s="9" t="s">
        <v>100</v>
      </c>
      <c r="D69" s="9"/>
      <c r="E69" s="9"/>
      <c r="F69" s="9"/>
      <c r="G69" s="9"/>
      <c r="H69" s="9"/>
      <c r="I69" s="9"/>
      <c r="J69" s="9"/>
      <c r="K69" s="9"/>
      <c r="L69" s="9"/>
      <c r="M69" s="9"/>
      <c r="N69" s="325" t="s">
        <v>221</v>
      </c>
      <c r="O69" s="326"/>
    </row>
    <row r="70" spans="1:15" ht="18" customHeight="1">
      <c r="A70" s="317"/>
      <c r="B70" s="317"/>
      <c r="C70" s="317" t="s">
        <v>101</v>
      </c>
      <c r="D70" s="316" t="s">
        <v>105</v>
      </c>
      <c r="E70" s="319" t="s">
        <v>136</v>
      </c>
      <c r="F70" s="9" t="s">
        <v>102</v>
      </c>
      <c r="G70" s="9"/>
      <c r="H70" s="9"/>
      <c r="I70" s="9" t="s">
        <v>103</v>
      </c>
      <c r="J70" s="9"/>
      <c r="K70" s="9"/>
      <c r="L70" s="43"/>
      <c r="M70" s="323" t="s">
        <v>137</v>
      </c>
      <c r="N70" s="316" t="s">
        <v>138</v>
      </c>
      <c r="O70" s="316" t="s">
        <v>137</v>
      </c>
    </row>
    <row r="71" spans="1:15" ht="40.5" customHeight="1">
      <c r="A71" s="317"/>
      <c r="B71" s="317"/>
      <c r="C71" s="317"/>
      <c r="D71" s="316"/>
      <c r="E71" s="319"/>
      <c r="F71" s="7" t="s">
        <v>104</v>
      </c>
      <c r="G71" s="7" t="s">
        <v>105</v>
      </c>
      <c r="H71" s="10" t="s">
        <v>136</v>
      </c>
      <c r="I71" s="6" t="s">
        <v>222</v>
      </c>
      <c r="J71" s="7" t="s">
        <v>104</v>
      </c>
      <c r="K71" s="7" t="s">
        <v>105</v>
      </c>
      <c r="L71" s="44" t="s">
        <v>136</v>
      </c>
      <c r="M71" s="324"/>
      <c r="N71" s="322"/>
      <c r="O71" s="321"/>
    </row>
    <row r="72" spans="1:15" ht="24.75" customHeight="1">
      <c r="A72" s="7" t="s">
        <v>198</v>
      </c>
      <c r="B72" s="45" t="s">
        <v>223</v>
      </c>
      <c r="C72" s="46">
        <f>SUM(D72:E72)</f>
        <v>190000</v>
      </c>
      <c r="D72" s="46">
        <f aca="true" t="shared" si="5" ref="D72:E74">SUM(G72,K72)</f>
        <v>14000</v>
      </c>
      <c r="E72" s="46">
        <f t="shared" si="5"/>
        <v>176000</v>
      </c>
      <c r="F72" s="46">
        <f>SUM(G72:H72)</f>
        <v>180000</v>
      </c>
      <c r="G72" s="46">
        <v>10000</v>
      </c>
      <c r="H72" s="46">
        <v>170000</v>
      </c>
      <c r="I72" s="21"/>
      <c r="J72" s="46">
        <f>SUM(K72:L72)</f>
        <v>10000</v>
      </c>
      <c r="K72" s="46">
        <v>4000</v>
      </c>
      <c r="L72" s="46">
        <v>6000</v>
      </c>
      <c r="M72" s="21"/>
      <c r="N72" s="21"/>
      <c r="O72" s="21"/>
    </row>
    <row r="73" spans="1:15" ht="24.75" customHeight="1">
      <c r="A73" s="21"/>
      <c r="B73" s="47" t="s">
        <v>127</v>
      </c>
      <c r="C73" s="46">
        <f>SUM(D73:E73)</f>
        <v>5000</v>
      </c>
      <c r="D73" s="46">
        <f t="shared" si="5"/>
        <v>2000</v>
      </c>
      <c r="E73" s="46">
        <f t="shared" si="5"/>
        <v>3000</v>
      </c>
      <c r="F73" s="46">
        <f>SUM(G73:H73)</f>
        <v>5000</v>
      </c>
      <c r="G73" s="46">
        <v>2000</v>
      </c>
      <c r="H73" s="46">
        <v>3000</v>
      </c>
      <c r="I73" s="21"/>
      <c r="J73" s="46"/>
      <c r="K73" s="46"/>
      <c r="L73" s="46"/>
      <c r="M73" s="21"/>
      <c r="N73" s="21"/>
      <c r="O73" s="21"/>
    </row>
    <row r="74" spans="1:15" ht="24.75" customHeight="1">
      <c r="A74" s="21"/>
      <c r="B74" s="47" t="s">
        <v>128</v>
      </c>
      <c r="C74" s="46">
        <f>SUM(D74:E74)</f>
        <v>10000</v>
      </c>
      <c r="D74" s="46">
        <f t="shared" si="5"/>
        <v>2000</v>
      </c>
      <c r="E74" s="46">
        <f t="shared" si="5"/>
        <v>8000</v>
      </c>
      <c r="F74" s="21"/>
      <c r="G74" s="21"/>
      <c r="H74" s="21"/>
      <c r="I74" s="6" t="s">
        <v>129</v>
      </c>
      <c r="J74" s="46">
        <f>SUM(K74:L74)</f>
        <v>10000</v>
      </c>
      <c r="K74" s="46">
        <v>2000</v>
      </c>
      <c r="L74" s="46">
        <v>8000</v>
      </c>
      <c r="M74" s="21"/>
      <c r="N74" s="21"/>
      <c r="O74" s="21"/>
    </row>
  </sheetData>
  <mergeCells count="19">
    <mergeCell ref="E70:E71"/>
    <mergeCell ref="M70:M71"/>
    <mergeCell ref="N69:O69"/>
    <mergeCell ref="N70:N71"/>
    <mergeCell ref="O70:O71"/>
    <mergeCell ref="A69:A71"/>
    <mergeCell ref="B69:B71"/>
    <mergeCell ref="C70:C71"/>
    <mergeCell ref="D70:D71"/>
    <mergeCell ref="B3:N3"/>
    <mergeCell ref="A4:A6"/>
    <mergeCell ref="B4:B6"/>
    <mergeCell ref="M5:M6"/>
    <mergeCell ref="C5:C6"/>
    <mergeCell ref="D5:D6"/>
    <mergeCell ref="E5:E6"/>
    <mergeCell ref="N4:O4"/>
    <mergeCell ref="N5:N6"/>
    <mergeCell ref="O5:O6"/>
  </mergeCells>
  <printOptions horizontalCentered="1"/>
  <pageMargins left="0.31496062992125984" right="0.31496062992125984" top="0.3937007874015748" bottom="0.1968503937007874" header="0.1968503937007874" footer="0.1968503937007874"/>
  <pageSetup horizontalDpi="600" verticalDpi="600" orientation="landscape" paperSize="9" scale="63" r:id="rId3"/>
  <rowBreaks count="1" manualBreakCount="1">
    <brk id="47" max="14" man="1"/>
  </rowBreaks>
  <legacyDrawing r:id="rId2"/>
</worksheet>
</file>

<file path=xl/worksheets/sheet2.xml><?xml version="1.0" encoding="utf-8"?>
<worksheet xmlns="http://schemas.openxmlformats.org/spreadsheetml/2006/main" xmlns:r="http://schemas.openxmlformats.org/officeDocument/2006/relationships">
  <dimension ref="A1:J32"/>
  <sheetViews>
    <sheetView zoomScale="75" zoomScaleNormal="75" zoomScaleSheetLayoutView="75" workbookViewId="0" topLeftCell="A1">
      <pane xSplit="6" ySplit="5" topLeftCell="G6" activePane="bottomRight" state="frozen"/>
      <selection pane="topLeft" activeCell="A1" sqref="A1"/>
      <selection pane="topRight" activeCell="G1" sqref="G1"/>
      <selection pane="bottomLeft" activeCell="A6" sqref="A6"/>
      <selection pane="bottomRight" activeCell="A3" sqref="A3"/>
    </sheetView>
  </sheetViews>
  <sheetFormatPr defaultColWidth="9.00390625" defaultRowHeight="16.5"/>
  <cols>
    <col min="1" max="1" width="6.375" style="53" customWidth="1"/>
    <col min="2" max="2" width="25.25390625" style="53" customWidth="1"/>
    <col min="3" max="3" width="24.125" style="53" customWidth="1"/>
    <col min="4" max="4" width="8.00390625" style="53" customWidth="1"/>
    <col min="5" max="5" width="24.125" style="53" customWidth="1"/>
    <col min="6" max="6" width="13.00390625" style="53" customWidth="1"/>
    <col min="7" max="7" width="9.875" style="54" customWidth="1"/>
    <col min="8" max="8" width="8.875" style="54" customWidth="1"/>
    <col min="9" max="9" width="11.125" style="54" customWidth="1"/>
    <col min="10" max="10" width="14.625" style="53" customWidth="1"/>
    <col min="11" max="16384" width="8.875" style="53" customWidth="1"/>
  </cols>
  <sheetData>
    <row r="1" spans="1:10" ht="27.75">
      <c r="A1" s="48" t="s">
        <v>235</v>
      </c>
      <c r="B1" s="49"/>
      <c r="C1" s="49"/>
      <c r="D1" s="50"/>
      <c r="E1" s="50"/>
      <c r="F1" s="50"/>
      <c r="G1" s="51"/>
      <c r="H1" s="51"/>
      <c r="I1" s="52"/>
      <c r="J1" s="49"/>
    </row>
    <row r="2" spans="1:10" ht="21.75" customHeight="1">
      <c r="A2" s="307" t="s">
        <v>678</v>
      </c>
      <c r="B2" s="49"/>
      <c r="C2" s="49"/>
      <c r="D2" s="50"/>
      <c r="E2" s="50"/>
      <c r="F2" s="50"/>
      <c r="G2" s="51"/>
      <c r="H2" s="50"/>
      <c r="I2" s="49"/>
      <c r="J2" s="49"/>
    </row>
    <row r="3" spans="1:10" ht="23.25" customHeight="1">
      <c r="A3" s="55" t="s">
        <v>236</v>
      </c>
      <c r="B3" s="56"/>
      <c r="C3" s="56"/>
      <c r="D3" s="314" t="s">
        <v>237</v>
      </c>
      <c r="E3" s="308"/>
      <c r="G3" s="57"/>
      <c r="H3" s="56"/>
      <c r="I3" s="53"/>
      <c r="J3" s="58" t="s">
        <v>238</v>
      </c>
    </row>
    <row r="4" spans="1:10" ht="19.5" customHeight="1">
      <c r="A4" s="332" t="s">
        <v>224</v>
      </c>
      <c r="B4" s="334" t="s">
        <v>239</v>
      </c>
      <c r="C4" s="330" t="s">
        <v>240</v>
      </c>
      <c r="D4" s="330" t="s">
        <v>241</v>
      </c>
      <c r="E4" s="330" t="s">
        <v>242</v>
      </c>
      <c r="F4" s="334" t="s">
        <v>243</v>
      </c>
      <c r="G4" s="335"/>
      <c r="H4" s="335"/>
      <c r="I4" s="330" t="s">
        <v>225</v>
      </c>
      <c r="J4" s="331"/>
    </row>
    <row r="5" spans="1:10" ht="54" customHeight="1">
      <c r="A5" s="333"/>
      <c r="B5" s="335"/>
      <c r="C5" s="331"/>
      <c r="D5" s="331"/>
      <c r="E5" s="331"/>
      <c r="F5" s="60" t="s">
        <v>244</v>
      </c>
      <c r="G5" s="62" t="s">
        <v>245</v>
      </c>
      <c r="H5" s="63" t="s">
        <v>246</v>
      </c>
      <c r="I5" s="64" t="s">
        <v>247</v>
      </c>
      <c r="J5" s="61" t="s">
        <v>248</v>
      </c>
    </row>
    <row r="6" spans="1:10" s="71" customFormat="1" ht="65.25" customHeight="1">
      <c r="A6" s="65" t="s">
        <v>249</v>
      </c>
      <c r="B6" s="66" t="s">
        <v>250</v>
      </c>
      <c r="C6" s="67" t="s">
        <v>251</v>
      </c>
      <c r="D6" s="68" t="s">
        <v>252</v>
      </c>
      <c r="E6" s="69" t="s">
        <v>253</v>
      </c>
      <c r="F6" s="70">
        <f aca="true" t="shared" si="0" ref="F6:F21">SUM(G6:H6)</f>
        <v>227897</v>
      </c>
      <c r="G6" s="70">
        <v>68776</v>
      </c>
      <c r="H6" s="70">
        <v>159121</v>
      </c>
      <c r="I6" s="92">
        <v>111295</v>
      </c>
      <c r="J6" s="79">
        <f aca="true" t="shared" si="1" ref="J6:J18">+I6/F6</f>
        <v>0.48835658214017735</v>
      </c>
    </row>
    <row r="7" spans="1:10" s="71" customFormat="1" ht="58.5" customHeight="1">
      <c r="A7" s="336" t="s">
        <v>226</v>
      </c>
      <c r="B7" s="309" t="s">
        <v>254</v>
      </c>
      <c r="C7" s="69" t="s">
        <v>255</v>
      </c>
      <c r="D7" s="68" t="s">
        <v>252</v>
      </c>
      <c r="E7" s="69" t="s">
        <v>256</v>
      </c>
      <c r="F7" s="70">
        <f t="shared" si="0"/>
        <v>43380</v>
      </c>
      <c r="G7" s="72">
        <v>30031</v>
      </c>
      <c r="H7" s="72">
        <v>13349</v>
      </c>
      <c r="I7" s="92">
        <v>1476</v>
      </c>
      <c r="J7" s="79">
        <f t="shared" si="1"/>
        <v>0.03402489626556016</v>
      </c>
    </row>
    <row r="8" spans="1:10" s="71" customFormat="1" ht="33.75" customHeight="1">
      <c r="A8" s="337"/>
      <c r="B8" s="310"/>
      <c r="C8" s="69" t="s">
        <v>257</v>
      </c>
      <c r="D8" s="68" t="s">
        <v>252</v>
      </c>
      <c r="E8" s="69" t="s">
        <v>258</v>
      </c>
      <c r="F8" s="70">
        <f t="shared" si="0"/>
        <v>8000</v>
      </c>
      <c r="G8" s="72">
        <v>5200</v>
      </c>
      <c r="H8" s="72">
        <v>2800</v>
      </c>
      <c r="I8" s="92">
        <v>481</v>
      </c>
      <c r="J8" s="79">
        <f t="shared" si="1"/>
        <v>0.060125</v>
      </c>
    </row>
    <row r="9" spans="1:10" s="71" customFormat="1" ht="33.75" customHeight="1">
      <c r="A9" s="73" t="s">
        <v>227</v>
      </c>
      <c r="B9" s="74" t="s">
        <v>259</v>
      </c>
      <c r="C9" s="75" t="s">
        <v>260</v>
      </c>
      <c r="D9" s="76" t="s">
        <v>252</v>
      </c>
      <c r="E9" s="69" t="s">
        <v>258</v>
      </c>
      <c r="F9" s="70">
        <f t="shared" si="0"/>
        <v>90000</v>
      </c>
      <c r="G9" s="72">
        <v>90000</v>
      </c>
      <c r="H9" s="72">
        <v>0</v>
      </c>
      <c r="I9" s="92">
        <v>45601</v>
      </c>
      <c r="J9" s="79">
        <f t="shared" si="1"/>
        <v>0.5066777777777778</v>
      </c>
    </row>
    <row r="10" spans="1:10" s="80" customFormat="1" ht="42.75" customHeight="1">
      <c r="A10" s="73" t="s">
        <v>228</v>
      </c>
      <c r="B10" s="77" t="s">
        <v>261</v>
      </c>
      <c r="C10" s="69" t="s">
        <v>262</v>
      </c>
      <c r="D10" s="78" t="s">
        <v>263</v>
      </c>
      <c r="E10" s="69" t="s">
        <v>264</v>
      </c>
      <c r="F10" s="70">
        <f t="shared" si="0"/>
        <v>36507</v>
      </c>
      <c r="G10" s="72">
        <v>29467</v>
      </c>
      <c r="H10" s="70">
        <v>7040</v>
      </c>
      <c r="I10" s="92">
        <v>13467</v>
      </c>
      <c r="J10" s="79">
        <f t="shared" si="1"/>
        <v>0.36888815843536854</v>
      </c>
    </row>
    <row r="11" spans="1:10" s="71" customFormat="1" ht="42" customHeight="1">
      <c r="A11" s="81" t="s">
        <v>229</v>
      </c>
      <c r="B11" s="66" t="s">
        <v>533</v>
      </c>
      <c r="C11" s="82" t="s">
        <v>534</v>
      </c>
      <c r="D11" s="68" t="s">
        <v>252</v>
      </c>
      <c r="E11" s="69" t="s">
        <v>256</v>
      </c>
      <c r="F11" s="70">
        <f t="shared" si="0"/>
        <v>602</v>
      </c>
      <c r="G11" s="72">
        <v>421</v>
      </c>
      <c r="H11" s="72">
        <v>181</v>
      </c>
      <c r="I11" s="92">
        <v>0</v>
      </c>
      <c r="J11" s="79">
        <f t="shared" si="1"/>
        <v>0</v>
      </c>
    </row>
    <row r="12" spans="1:10" s="71" customFormat="1" ht="49.5" customHeight="1">
      <c r="A12" s="83" t="s">
        <v>230</v>
      </c>
      <c r="B12" s="84" t="s">
        <v>535</v>
      </c>
      <c r="C12" s="82" t="s">
        <v>536</v>
      </c>
      <c r="D12" s="68" t="s">
        <v>252</v>
      </c>
      <c r="E12" s="69" t="s">
        <v>537</v>
      </c>
      <c r="F12" s="70">
        <f t="shared" si="0"/>
        <v>580</v>
      </c>
      <c r="G12" s="72">
        <v>406</v>
      </c>
      <c r="H12" s="72">
        <v>174</v>
      </c>
      <c r="I12" s="92">
        <v>532</v>
      </c>
      <c r="J12" s="79">
        <f t="shared" si="1"/>
        <v>0.9172413793103448</v>
      </c>
    </row>
    <row r="13" spans="1:10" s="71" customFormat="1" ht="49.5">
      <c r="A13" s="73" t="s">
        <v>231</v>
      </c>
      <c r="B13" s="74" t="s">
        <v>538</v>
      </c>
      <c r="C13" s="69" t="s">
        <v>539</v>
      </c>
      <c r="D13" s="85" t="s">
        <v>252</v>
      </c>
      <c r="E13" s="69" t="s">
        <v>540</v>
      </c>
      <c r="F13" s="70">
        <f t="shared" si="0"/>
        <v>1730</v>
      </c>
      <c r="G13" s="72">
        <v>1211</v>
      </c>
      <c r="H13" s="72">
        <v>519</v>
      </c>
      <c r="I13" s="92">
        <v>1692</v>
      </c>
      <c r="J13" s="79">
        <f t="shared" si="1"/>
        <v>0.9780346820809248</v>
      </c>
    </row>
    <row r="14" spans="1:10" s="71" customFormat="1" ht="60" customHeight="1">
      <c r="A14" s="73" t="s">
        <v>541</v>
      </c>
      <c r="B14" s="86" t="s">
        <v>542</v>
      </c>
      <c r="C14" s="87" t="s">
        <v>543</v>
      </c>
      <c r="D14" s="76" t="s">
        <v>252</v>
      </c>
      <c r="E14" s="69" t="s">
        <v>544</v>
      </c>
      <c r="F14" s="70">
        <f t="shared" si="0"/>
        <v>25000</v>
      </c>
      <c r="G14" s="72">
        <v>25000</v>
      </c>
      <c r="H14" s="72">
        <v>0</v>
      </c>
      <c r="I14" s="92">
        <v>15721</v>
      </c>
      <c r="J14" s="79">
        <f t="shared" si="1"/>
        <v>0.62884</v>
      </c>
    </row>
    <row r="15" spans="1:10" s="71" customFormat="1" ht="33.75" customHeight="1">
      <c r="A15" s="81" t="s">
        <v>232</v>
      </c>
      <c r="B15" s="86" t="s">
        <v>545</v>
      </c>
      <c r="C15" s="88" t="s">
        <v>546</v>
      </c>
      <c r="D15" s="76" t="s">
        <v>252</v>
      </c>
      <c r="E15" s="69" t="s">
        <v>256</v>
      </c>
      <c r="F15" s="70">
        <f t="shared" si="0"/>
        <v>740</v>
      </c>
      <c r="G15" s="70">
        <v>518</v>
      </c>
      <c r="H15" s="70">
        <v>222</v>
      </c>
      <c r="I15" s="92">
        <v>0</v>
      </c>
      <c r="J15" s="79">
        <f t="shared" si="1"/>
        <v>0</v>
      </c>
    </row>
    <row r="16" spans="1:10" s="71" customFormat="1" ht="33.75" customHeight="1">
      <c r="A16" s="83" t="s">
        <v>547</v>
      </c>
      <c r="B16" s="86" t="s">
        <v>548</v>
      </c>
      <c r="C16" s="87" t="s">
        <v>549</v>
      </c>
      <c r="D16" s="76" t="s">
        <v>252</v>
      </c>
      <c r="E16" s="69" t="s">
        <v>537</v>
      </c>
      <c r="F16" s="70">
        <f t="shared" si="0"/>
        <v>10500</v>
      </c>
      <c r="G16" s="70">
        <v>10500</v>
      </c>
      <c r="H16" s="70">
        <v>0</v>
      </c>
      <c r="I16" s="213">
        <v>5074</v>
      </c>
      <c r="J16" s="79">
        <f t="shared" si="1"/>
        <v>0.48323809523809524</v>
      </c>
    </row>
    <row r="17" spans="1:10" s="71" customFormat="1" ht="33.75" customHeight="1">
      <c r="A17" s="73" t="s">
        <v>233</v>
      </c>
      <c r="B17" s="74" t="s">
        <v>550</v>
      </c>
      <c r="C17" s="69" t="s">
        <v>551</v>
      </c>
      <c r="D17" s="85" t="s">
        <v>552</v>
      </c>
      <c r="E17" s="69" t="s">
        <v>553</v>
      </c>
      <c r="F17" s="70">
        <f t="shared" si="0"/>
        <v>39119</v>
      </c>
      <c r="G17" s="72">
        <v>35884</v>
      </c>
      <c r="H17" s="72">
        <v>3235</v>
      </c>
      <c r="I17" s="92">
        <v>15061</v>
      </c>
      <c r="J17" s="79">
        <f t="shared" si="1"/>
        <v>0.3850047291597433</v>
      </c>
    </row>
    <row r="18" spans="1:10" s="71" customFormat="1" ht="80.25" customHeight="1">
      <c r="A18" s="65" t="s">
        <v>554</v>
      </c>
      <c r="B18" s="66" t="s">
        <v>555</v>
      </c>
      <c r="C18" s="89" t="s">
        <v>556</v>
      </c>
      <c r="D18" s="78" t="s">
        <v>263</v>
      </c>
      <c r="E18" s="69" t="s">
        <v>557</v>
      </c>
      <c r="F18" s="70">
        <f t="shared" si="0"/>
        <v>24782</v>
      </c>
      <c r="G18" s="72">
        <v>22754</v>
      </c>
      <c r="H18" s="72">
        <v>2028</v>
      </c>
      <c r="I18" s="92">
        <v>7255</v>
      </c>
      <c r="J18" s="79">
        <f t="shared" si="1"/>
        <v>0.29275280445484625</v>
      </c>
    </row>
    <row r="19" spans="1:10" s="71" customFormat="1" ht="24.75" customHeight="1">
      <c r="A19" s="90" t="s">
        <v>558</v>
      </c>
      <c r="B19" s="74" t="s">
        <v>559</v>
      </c>
      <c r="C19" s="91"/>
      <c r="D19" s="78"/>
      <c r="E19" s="88"/>
      <c r="F19" s="70">
        <f t="shared" si="0"/>
        <v>0</v>
      </c>
      <c r="G19" s="72"/>
      <c r="H19" s="72"/>
      <c r="I19" s="92"/>
      <c r="J19" s="79"/>
    </row>
    <row r="20" spans="1:10" s="71" customFormat="1" ht="33.75" customHeight="1">
      <c r="A20" s="311" t="s">
        <v>234</v>
      </c>
      <c r="B20" s="309" t="s">
        <v>560</v>
      </c>
      <c r="C20" s="93" t="s">
        <v>561</v>
      </c>
      <c r="D20" s="76" t="s">
        <v>252</v>
      </c>
      <c r="E20" s="69" t="s">
        <v>562</v>
      </c>
      <c r="F20" s="70">
        <f t="shared" si="0"/>
        <v>3395</v>
      </c>
      <c r="G20" s="72">
        <v>3395</v>
      </c>
      <c r="H20" s="72">
        <v>0</v>
      </c>
      <c r="I20" s="92">
        <v>0</v>
      </c>
      <c r="J20" s="79">
        <f aca="true" t="shared" si="2" ref="J20:J26">+I20/F20</f>
        <v>0</v>
      </c>
    </row>
    <row r="21" spans="1:10" s="71" customFormat="1" ht="45" customHeight="1">
      <c r="A21" s="312"/>
      <c r="B21" s="313"/>
      <c r="C21" s="93" t="s">
        <v>563</v>
      </c>
      <c r="D21" s="76" t="s">
        <v>252</v>
      </c>
      <c r="E21" s="69" t="s">
        <v>562</v>
      </c>
      <c r="F21" s="70">
        <f t="shared" si="0"/>
        <v>4200</v>
      </c>
      <c r="G21" s="72">
        <v>1200</v>
      </c>
      <c r="H21" s="72">
        <v>3000</v>
      </c>
      <c r="I21" s="92">
        <v>0</v>
      </c>
      <c r="J21" s="79">
        <f t="shared" si="2"/>
        <v>0</v>
      </c>
    </row>
    <row r="22" spans="1:10" s="71" customFormat="1" ht="27" customHeight="1">
      <c r="A22" s="83" t="s">
        <v>564</v>
      </c>
      <c r="B22" s="86" t="s">
        <v>565</v>
      </c>
      <c r="C22" s="93"/>
      <c r="D22" s="76"/>
      <c r="E22" s="69"/>
      <c r="F22" s="70">
        <f>SUM(F23:F25)</f>
        <v>80539</v>
      </c>
      <c r="G22" s="70">
        <f>SUM(G23:G25)</f>
        <v>56375</v>
      </c>
      <c r="H22" s="70">
        <f>SUM(H23:H25)</f>
        <v>24164</v>
      </c>
      <c r="I22" s="94">
        <f>SUM(I23:I25)</f>
        <v>40857</v>
      </c>
      <c r="J22" s="79">
        <f t="shared" si="2"/>
        <v>0.5072946026148822</v>
      </c>
    </row>
    <row r="23" spans="1:10" s="71" customFormat="1" ht="42" customHeight="1">
      <c r="A23" s="90" t="s">
        <v>566</v>
      </c>
      <c r="B23" s="95" t="s">
        <v>567</v>
      </c>
      <c r="C23" s="88" t="s">
        <v>568</v>
      </c>
      <c r="D23" s="68" t="s">
        <v>252</v>
      </c>
      <c r="E23" s="88" t="s">
        <v>569</v>
      </c>
      <c r="F23" s="70">
        <f>SUM(G23:H23)</f>
        <v>14074</v>
      </c>
      <c r="G23" s="72">
        <v>9850</v>
      </c>
      <c r="H23" s="72">
        <v>4224</v>
      </c>
      <c r="I23" s="94">
        <v>7354</v>
      </c>
      <c r="J23" s="79">
        <f t="shared" si="2"/>
        <v>0.5225238027568566</v>
      </c>
    </row>
    <row r="24" spans="1:10" s="71" customFormat="1" ht="45" customHeight="1">
      <c r="A24" s="90" t="s">
        <v>570</v>
      </c>
      <c r="B24" s="95" t="s">
        <v>571</v>
      </c>
      <c r="C24" s="88" t="s">
        <v>572</v>
      </c>
      <c r="D24" s="68" t="s">
        <v>252</v>
      </c>
      <c r="E24" s="88" t="s">
        <v>573</v>
      </c>
      <c r="F24" s="70">
        <f>SUM(G24:H24)</f>
        <v>15759</v>
      </c>
      <c r="G24" s="72">
        <v>11031</v>
      </c>
      <c r="H24" s="72">
        <v>4728</v>
      </c>
      <c r="I24" s="213">
        <v>7158</v>
      </c>
      <c r="J24" s="79">
        <f t="shared" si="2"/>
        <v>0.4542166381115553</v>
      </c>
    </row>
    <row r="25" spans="1:10" s="71" customFormat="1" ht="59.25" customHeight="1">
      <c r="A25" s="90" t="s">
        <v>574</v>
      </c>
      <c r="B25" s="95" t="s">
        <v>575</v>
      </c>
      <c r="C25" s="88" t="s">
        <v>576</v>
      </c>
      <c r="D25" s="68" t="s">
        <v>252</v>
      </c>
      <c r="E25" s="69" t="s">
        <v>577</v>
      </c>
      <c r="F25" s="70">
        <f>SUM(G25:H25)</f>
        <v>50706</v>
      </c>
      <c r="G25" s="72">
        <v>35494</v>
      </c>
      <c r="H25" s="70">
        <v>15212</v>
      </c>
      <c r="I25" s="94">
        <v>26345</v>
      </c>
      <c r="J25" s="79">
        <f t="shared" si="2"/>
        <v>0.5195637597128545</v>
      </c>
    </row>
    <row r="26" spans="1:10" ht="27.75" customHeight="1">
      <c r="A26" s="327" t="s">
        <v>578</v>
      </c>
      <c r="B26" s="328"/>
      <c r="C26" s="328"/>
      <c r="D26" s="328"/>
      <c r="E26" s="329"/>
      <c r="F26" s="211">
        <f>SUM(F6:F22)</f>
        <v>596971</v>
      </c>
      <c r="G26" s="211">
        <f>SUM(G6:G22)</f>
        <v>381138</v>
      </c>
      <c r="H26" s="211">
        <f>SUM(H6:H22)</f>
        <v>215833</v>
      </c>
      <c r="I26" s="212">
        <f>SUM(I6:I22)</f>
        <v>258512</v>
      </c>
      <c r="J26" s="214">
        <f t="shared" si="2"/>
        <v>0.4330394608783341</v>
      </c>
    </row>
    <row r="27" s="96" customFormat="1" ht="16.5">
      <c r="A27" s="38" t="s">
        <v>579</v>
      </c>
    </row>
    <row r="28" s="96" customFormat="1" ht="16.5">
      <c r="A28" s="38" t="s">
        <v>97</v>
      </c>
    </row>
    <row r="29" ht="15.75">
      <c r="G29" s="97"/>
    </row>
    <row r="30" ht="15.75">
      <c r="G30" s="98"/>
    </row>
    <row r="32" ht="15.75">
      <c r="G32" s="99"/>
    </row>
  </sheetData>
  <mergeCells count="13">
    <mergeCell ref="F4:H4"/>
    <mergeCell ref="I4:J4"/>
    <mergeCell ref="D3:E3"/>
    <mergeCell ref="D4:D5"/>
    <mergeCell ref="A26:E26"/>
    <mergeCell ref="E4:E5"/>
    <mergeCell ref="A4:A5"/>
    <mergeCell ref="B4:B5"/>
    <mergeCell ref="C4:C5"/>
    <mergeCell ref="A7:A8"/>
    <mergeCell ref="B7:B8"/>
    <mergeCell ref="A20:A21"/>
    <mergeCell ref="B20:B21"/>
  </mergeCells>
  <printOptions horizontalCentered="1"/>
  <pageMargins left="0.1968503937007874" right="0.1968503937007874" top="0.3937007874015748" bottom="0.27" header="0.31496062992125984" footer="0.2755905511811024"/>
  <pageSetup horizontalDpi="600" verticalDpi="600" orientation="landscape" paperSize="9" scale="85" r:id="rId3"/>
  <headerFooter alignWithMargins="0">
    <oddFooter>&amp;C第 &amp;P 頁，共 &amp;N 頁</oddFooter>
  </headerFooter>
  <legacyDrawing r:id="rId2"/>
</worksheet>
</file>

<file path=xl/worksheets/sheet3.xml><?xml version="1.0" encoding="utf-8"?>
<worksheet xmlns="http://schemas.openxmlformats.org/spreadsheetml/2006/main" xmlns:r="http://schemas.openxmlformats.org/officeDocument/2006/relationships">
  <dimension ref="A1:P126"/>
  <sheetViews>
    <sheetView view="pageBreakPreview" zoomScale="75" zoomScaleSheetLayoutView="75" workbookViewId="0" topLeftCell="A1">
      <pane xSplit="4" ySplit="5" topLeftCell="E6" activePane="bottomRight" state="frozen"/>
      <selection pane="topLeft" activeCell="A1" sqref="A1"/>
      <selection pane="topRight" activeCell="D1" sqref="D1"/>
      <selection pane="bottomLeft" activeCell="A6" sqref="A6"/>
      <selection pane="bottomRight" activeCell="A3" sqref="A3"/>
    </sheetView>
  </sheetViews>
  <sheetFormatPr defaultColWidth="9.00390625" defaultRowHeight="16.5"/>
  <cols>
    <col min="1" max="1" width="7.75390625" style="215" customWidth="1"/>
    <col min="2" max="2" width="11.875" style="215" customWidth="1"/>
    <col min="3" max="3" width="43.625" style="215" customWidth="1"/>
    <col min="4" max="4" width="13.625" style="215" customWidth="1"/>
    <col min="5" max="5" width="43.625" style="215" customWidth="1"/>
    <col min="6" max="6" width="13.625" style="215" customWidth="1"/>
    <col min="7" max="7" width="13.625" style="303" customWidth="1"/>
    <col min="8" max="8" width="13.375" style="303" customWidth="1"/>
    <col min="9" max="9" width="11.625" style="303" customWidth="1"/>
    <col min="10" max="12" width="9.625" style="303" customWidth="1"/>
    <col min="13" max="13" width="11.50390625" style="303" customWidth="1"/>
    <col min="14" max="14" width="12.75390625" style="215" customWidth="1"/>
    <col min="15" max="15" width="11.50390625" style="215" customWidth="1"/>
    <col min="16" max="16" width="9.25390625" style="215" customWidth="1"/>
    <col min="17" max="17" width="13.00390625" style="215" customWidth="1"/>
    <col min="18" max="18" width="41.50390625" style="215" customWidth="1"/>
    <col min="19" max="19" width="13.625" style="215" customWidth="1"/>
    <col min="20" max="20" width="11.00390625" style="215" customWidth="1"/>
    <col min="21" max="22" width="10.25390625" style="215" customWidth="1"/>
    <col min="23" max="23" width="7.75390625" style="215" customWidth="1"/>
    <col min="24" max="24" width="8.25390625" style="215" customWidth="1"/>
    <col min="25" max="25" width="8.875" style="215" customWidth="1"/>
    <col min="26" max="26" width="11.50390625" style="215" customWidth="1"/>
    <col min="27" max="27" width="11.25390625" style="215" customWidth="1"/>
    <col min="28" max="16384" width="8.875" style="215" customWidth="1"/>
  </cols>
  <sheetData>
    <row r="1" spans="1:14" ht="29.25" customHeight="1">
      <c r="A1" s="351" t="s">
        <v>265</v>
      </c>
      <c r="B1" s="351"/>
      <c r="C1" s="351"/>
      <c r="D1" s="351"/>
      <c r="E1" s="351"/>
      <c r="F1" s="351"/>
      <c r="G1" s="351"/>
      <c r="H1" s="351"/>
      <c r="I1" s="351"/>
      <c r="J1" s="351"/>
      <c r="K1" s="351"/>
      <c r="L1" s="351"/>
      <c r="M1" s="351"/>
      <c r="N1" s="351"/>
    </row>
    <row r="2" spans="1:14" ht="21" customHeight="1">
      <c r="A2" s="352" t="s">
        <v>679</v>
      </c>
      <c r="B2" s="352"/>
      <c r="C2" s="352"/>
      <c r="D2" s="352"/>
      <c r="E2" s="352"/>
      <c r="F2" s="352"/>
      <c r="G2" s="352"/>
      <c r="H2" s="352"/>
      <c r="I2" s="352"/>
      <c r="J2" s="352"/>
      <c r="K2" s="352"/>
      <c r="L2" s="352"/>
      <c r="M2" s="352"/>
      <c r="N2" s="352"/>
    </row>
    <row r="3" spans="1:14" ht="20.25" customHeight="1">
      <c r="A3" s="216" t="s">
        <v>266</v>
      </c>
      <c r="B3" s="216"/>
      <c r="C3" s="353" t="s">
        <v>580</v>
      </c>
      <c r="D3" s="353"/>
      <c r="E3" s="353"/>
      <c r="F3" s="353"/>
      <c r="G3" s="353"/>
      <c r="H3" s="353"/>
      <c r="I3" s="353"/>
      <c r="J3" s="353"/>
      <c r="K3" s="353"/>
      <c r="L3" s="353"/>
      <c r="M3" s="353"/>
      <c r="N3" s="217" t="s">
        <v>267</v>
      </c>
    </row>
    <row r="4" spans="1:14" ht="24.75" customHeight="1">
      <c r="A4" s="346"/>
      <c r="B4" s="346" t="s">
        <v>224</v>
      </c>
      <c r="C4" s="346" t="s">
        <v>581</v>
      </c>
      <c r="D4" s="346" t="s">
        <v>268</v>
      </c>
      <c r="E4" s="338" t="s">
        <v>269</v>
      </c>
      <c r="F4" s="338" t="s">
        <v>270</v>
      </c>
      <c r="G4" s="340" t="s">
        <v>271</v>
      </c>
      <c r="H4" s="341"/>
      <c r="I4" s="342"/>
      <c r="J4" s="343" t="s">
        <v>272</v>
      </c>
      <c r="K4" s="344"/>
      <c r="L4" s="345"/>
      <c r="M4" s="343" t="s">
        <v>225</v>
      </c>
      <c r="N4" s="345"/>
    </row>
    <row r="5" spans="1:14" ht="48" customHeight="1">
      <c r="A5" s="347"/>
      <c r="B5" s="347"/>
      <c r="C5" s="347"/>
      <c r="D5" s="347"/>
      <c r="E5" s="339"/>
      <c r="F5" s="339"/>
      <c r="G5" s="218" t="s">
        <v>273</v>
      </c>
      <c r="H5" s="218" t="s">
        <v>274</v>
      </c>
      <c r="I5" s="218" t="s">
        <v>275</v>
      </c>
      <c r="J5" s="219" t="s">
        <v>276</v>
      </c>
      <c r="K5" s="219" t="s">
        <v>277</v>
      </c>
      <c r="L5" s="219" t="s">
        <v>278</v>
      </c>
      <c r="M5" s="220" t="s">
        <v>279</v>
      </c>
      <c r="N5" s="221" t="s">
        <v>280</v>
      </c>
    </row>
    <row r="6" spans="1:14" ht="19.5" customHeight="1">
      <c r="A6" s="222"/>
      <c r="B6" s="222" t="s">
        <v>281</v>
      </c>
      <c r="C6" s="223" t="s">
        <v>282</v>
      </c>
      <c r="D6" s="100"/>
      <c r="E6" s="100"/>
      <c r="F6" s="100"/>
      <c r="G6" s="101">
        <f aca="true" t="shared" si="0" ref="G6:G37">SUM(H6:I6)</f>
        <v>18104</v>
      </c>
      <c r="H6" s="101">
        <f>SUM(H7:H22)</f>
        <v>17709</v>
      </c>
      <c r="I6" s="101">
        <f>SUM(I7:I22)</f>
        <v>395</v>
      </c>
      <c r="J6" s="102">
        <f>SUM(J7:J22)/16</f>
        <v>0</v>
      </c>
      <c r="K6" s="102">
        <f>SUM(K7:K22)/16</f>
        <v>0</v>
      </c>
      <c r="L6" s="102">
        <f>SUM(L7:L22)/16</f>
        <v>0</v>
      </c>
      <c r="M6" s="101">
        <f>SUM(M7:M22)</f>
        <v>0</v>
      </c>
      <c r="N6" s="103">
        <f aca="true" t="shared" si="1" ref="N6:N29">(M6/G6)*100</f>
        <v>0</v>
      </c>
    </row>
    <row r="7" spans="1:14" ht="50.25" customHeight="1">
      <c r="A7" s="224"/>
      <c r="B7" s="224" t="s">
        <v>283</v>
      </c>
      <c r="C7" s="225" t="s">
        <v>284</v>
      </c>
      <c r="D7" s="226" t="s">
        <v>285</v>
      </c>
      <c r="E7" s="227" t="s">
        <v>286</v>
      </c>
      <c r="F7" s="226" t="s">
        <v>287</v>
      </c>
      <c r="G7" s="228">
        <f t="shared" si="0"/>
        <v>498</v>
      </c>
      <c r="H7" s="229">
        <v>498</v>
      </c>
      <c r="I7" s="230"/>
      <c r="J7" s="228"/>
      <c r="K7" s="229"/>
      <c r="L7" s="104">
        <f aca="true" t="shared" si="2" ref="L7:L29">K7-J7</f>
        <v>0</v>
      </c>
      <c r="M7" s="231"/>
      <c r="N7" s="105">
        <f t="shared" si="1"/>
        <v>0</v>
      </c>
    </row>
    <row r="8" spans="1:14" ht="135.75" customHeight="1">
      <c r="A8" s="251"/>
      <c r="B8" s="224" t="s">
        <v>582</v>
      </c>
      <c r="C8" s="225" t="s">
        <v>673</v>
      </c>
      <c r="D8" s="226" t="s">
        <v>285</v>
      </c>
      <c r="E8" s="227" t="s">
        <v>674</v>
      </c>
      <c r="F8" s="226" t="s">
        <v>289</v>
      </c>
      <c r="G8" s="228">
        <f t="shared" si="0"/>
        <v>600</v>
      </c>
      <c r="H8" s="229">
        <v>600</v>
      </c>
      <c r="I8" s="230"/>
      <c r="J8" s="228"/>
      <c r="K8" s="229"/>
      <c r="L8" s="104">
        <f t="shared" si="2"/>
        <v>0</v>
      </c>
      <c r="M8" s="231"/>
      <c r="N8" s="105">
        <f t="shared" si="1"/>
        <v>0</v>
      </c>
    </row>
    <row r="9" spans="1:14" ht="51" customHeight="1">
      <c r="A9" s="224"/>
      <c r="B9" s="224" t="s">
        <v>583</v>
      </c>
      <c r="C9" s="225" t="s">
        <v>290</v>
      </c>
      <c r="D9" s="226" t="s">
        <v>285</v>
      </c>
      <c r="E9" s="224" t="s">
        <v>291</v>
      </c>
      <c r="F9" s="226" t="s">
        <v>287</v>
      </c>
      <c r="G9" s="228">
        <f t="shared" si="0"/>
        <v>862</v>
      </c>
      <c r="H9" s="229">
        <v>862</v>
      </c>
      <c r="I9" s="230"/>
      <c r="J9" s="228"/>
      <c r="K9" s="229"/>
      <c r="L9" s="104">
        <f t="shared" si="2"/>
        <v>0</v>
      </c>
      <c r="M9" s="231"/>
      <c r="N9" s="105">
        <f t="shared" si="1"/>
        <v>0</v>
      </c>
    </row>
    <row r="10" spans="1:14" ht="41.25" customHeight="1">
      <c r="A10" s="224"/>
      <c r="B10" s="224" t="s">
        <v>584</v>
      </c>
      <c r="C10" s="225" t="s">
        <v>292</v>
      </c>
      <c r="D10" s="226" t="s">
        <v>285</v>
      </c>
      <c r="E10" s="224" t="s">
        <v>293</v>
      </c>
      <c r="F10" s="226" t="s">
        <v>287</v>
      </c>
      <c r="G10" s="228">
        <f t="shared" si="0"/>
        <v>800</v>
      </c>
      <c r="H10" s="229">
        <v>800</v>
      </c>
      <c r="I10" s="230"/>
      <c r="J10" s="228"/>
      <c r="K10" s="229"/>
      <c r="L10" s="104">
        <f t="shared" si="2"/>
        <v>0</v>
      </c>
      <c r="M10" s="231"/>
      <c r="N10" s="105">
        <f t="shared" si="1"/>
        <v>0</v>
      </c>
    </row>
    <row r="11" spans="1:14" ht="16.5">
      <c r="A11" s="224"/>
      <c r="B11" s="224" t="s">
        <v>585</v>
      </c>
      <c r="C11" s="225" t="s">
        <v>294</v>
      </c>
      <c r="D11" s="226" t="s">
        <v>285</v>
      </c>
      <c r="E11" s="224" t="s">
        <v>295</v>
      </c>
      <c r="F11" s="226" t="s">
        <v>287</v>
      </c>
      <c r="G11" s="228">
        <f t="shared" si="0"/>
        <v>400</v>
      </c>
      <c r="H11" s="229">
        <v>400</v>
      </c>
      <c r="I11" s="230"/>
      <c r="J11" s="228"/>
      <c r="K11" s="229"/>
      <c r="L11" s="104">
        <f t="shared" si="2"/>
        <v>0</v>
      </c>
      <c r="M11" s="231"/>
      <c r="N11" s="105">
        <f t="shared" si="1"/>
        <v>0</v>
      </c>
    </row>
    <row r="12" spans="1:14" ht="16.5">
      <c r="A12" s="224"/>
      <c r="B12" s="224" t="s">
        <v>586</v>
      </c>
      <c r="C12" s="225" t="s">
        <v>296</v>
      </c>
      <c r="D12" s="226" t="s">
        <v>285</v>
      </c>
      <c r="E12" s="224" t="s">
        <v>297</v>
      </c>
      <c r="F12" s="226" t="s">
        <v>289</v>
      </c>
      <c r="G12" s="228">
        <f t="shared" si="0"/>
        <v>3290</v>
      </c>
      <c r="H12" s="229">
        <v>3290</v>
      </c>
      <c r="I12" s="230"/>
      <c r="J12" s="228"/>
      <c r="K12" s="229"/>
      <c r="L12" s="104">
        <f t="shared" si="2"/>
        <v>0</v>
      </c>
      <c r="M12" s="231"/>
      <c r="N12" s="105">
        <f t="shared" si="1"/>
        <v>0</v>
      </c>
    </row>
    <row r="13" spans="1:14" ht="16.5">
      <c r="A13" s="224"/>
      <c r="B13" s="224" t="s">
        <v>587</v>
      </c>
      <c r="C13" s="225" t="s">
        <v>298</v>
      </c>
      <c r="D13" s="226" t="s">
        <v>285</v>
      </c>
      <c r="E13" s="224" t="s">
        <v>299</v>
      </c>
      <c r="F13" s="226" t="s">
        <v>289</v>
      </c>
      <c r="G13" s="228">
        <f t="shared" si="0"/>
        <v>2000</v>
      </c>
      <c r="H13" s="229">
        <v>2000</v>
      </c>
      <c r="I13" s="230"/>
      <c r="J13" s="228"/>
      <c r="K13" s="229"/>
      <c r="L13" s="104">
        <f t="shared" si="2"/>
        <v>0</v>
      </c>
      <c r="M13" s="231"/>
      <c r="N13" s="105">
        <f t="shared" si="1"/>
        <v>0</v>
      </c>
    </row>
    <row r="14" spans="1:14" ht="42.75" customHeight="1">
      <c r="A14" s="224"/>
      <c r="B14" s="224" t="s">
        <v>588</v>
      </c>
      <c r="C14" s="225" t="s">
        <v>300</v>
      </c>
      <c r="D14" s="226" t="s">
        <v>285</v>
      </c>
      <c r="E14" s="224" t="s">
        <v>301</v>
      </c>
      <c r="F14" s="226" t="s">
        <v>289</v>
      </c>
      <c r="G14" s="228">
        <f t="shared" si="0"/>
        <v>540</v>
      </c>
      <c r="H14" s="233">
        <v>540</v>
      </c>
      <c r="I14" s="230"/>
      <c r="J14" s="228"/>
      <c r="K14" s="233"/>
      <c r="L14" s="104">
        <f t="shared" si="2"/>
        <v>0</v>
      </c>
      <c r="M14" s="231"/>
      <c r="N14" s="105">
        <f t="shared" si="1"/>
        <v>0</v>
      </c>
    </row>
    <row r="15" spans="1:14" ht="167.25" customHeight="1">
      <c r="A15" s="224"/>
      <c r="B15" s="224" t="s">
        <v>589</v>
      </c>
      <c r="C15" s="225" t="s">
        <v>302</v>
      </c>
      <c r="D15" s="226" t="s">
        <v>285</v>
      </c>
      <c r="E15" s="224" t="s">
        <v>590</v>
      </c>
      <c r="F15" s="226" t="s">
        <v>289</v>
      </c>
      <c r="G15" s="228">
        <f t="shared" si="0"/>
        <v>1000</v>
      </c>
      <c r="H15" s="229">
        <v>1000</v>
      </c>
      <c r="I15" s="230"/>
      <c r="J15" s="228"/>
      <c r="K15" s="229"/>
      <c r="L15" s="104">
        <f t="shared" si="2"/>
        <v>0</v>
      </c>
      <c r="M15" s="231"/>
      <c r="N15" s="105">
        <f t="shared" si="1"/>
        <v>0</v>
      </c>
    </row>
    <row r="16" spans="1:14" ht="39" customHeight="1">
      <c r="A16" s="224"/>
      <c r="B16" s="224" t="s">
        <v>591</v>
      </c>
      <c r="C16" s="225" t="s">
        <v>303</v>
      </c>
      <c r="D16" s="226" t="s">
        <v>285</v>
      </c>
      <c r="E16" s="224" t="s">
        <v>304</v>
      </c>
      <c r="F16" s="226" t="s">
        <v>289</v>
      </c>
      <c r="G16" s="228">
        <f t="shared" si="0"/>
        <v>2500</v>
      </c>
      <c r="H16" s="229">
        <v>2500</v>
      </c>
      <c r="I16" s="230"/>
      <c r="J16" s="228"/>
      <c r="K16" s="229"/>
      <c r="L16" s="104">
        <f t="shared" si="2"/>
        <v>0</v>
      </c>
      <c r="M16" s="231"/>
      <c r="N16" s="105">
        <f t="shared" si="1"/>
        <v>0</v>
      </c>
    </row>
    <row r="17" spans="1:14" ht="39" customHeight="1">
      <c r="A17" s="251"/>
      <c r="B17" s="224" t="s">
        <v>592</v>
      </c>
      <c r="C17" s="225" t="s">
        <v>305</v>
      </c>
      <c r="D17" s="226" t="s">
        <v>285</v>
      </c>
      <c r="E17" s="224" t="s">
        <v>306</v>
      </c>
      <c r="F17" s="226" t="s">
        <v>289</v>
      </c>
      <c r="G17" s="228">
        <f t="shared" si="0"/>
        <v>557</v>
      </c>
      <c r="H17" s="229">
        <v>162</v>
      </c>
      <c r="I17" s="230">
        <v>395</v>
      </c>
      <c r="J17" s="228"/>
      <c r="K17" s="229"/>
      <c r="L17" s="104">
        <f t="shared" si="2"/>
        <v>0</v>
      </c>
      <c r="M17" s="231"/>
      <c r="N17" s="105">
        <f t="shared" si="1"/>
        <v>0</v>
      </c>
    </row>
    <row r="18" spans="1:14" ht="61.5" customHeight="1">
      <c r="A18" s="224"/>
      <c r="B18" s="224" t="s">
        <v>593</v>
      </c>
      <c r="C18" s="225" t="s">
        <v>307</v>
      </c>
      <c r="D18" s="226" t="s">
        <v>285</v>
      </c>
      <c r="E18" s="224" t="s">
        <v>308</v>
      </c>
      <c r="F18" s="226" t="s">
        <v>287</v>
      </c>
      <c r="G18" s="228">
        <f t="shared" si="0"/>
        <v>367</v>
      </c>
      <c r="H18" s="229">
        <v>367</v>
      </c>
      <c r="I18" s="230"/>
      <c r="J18" s="228"/>
      <c r="K18" s="229"/>
      <c r="L18" s="104">
        <f t="shared" si="2"/>
        <v>0</v>
      </c>
      <c r="M18" s="231"/>
      <c r="N18" s="105">
        <f t="shared" si="1"/>
        <v>0</v>
      </c>
    </row>
    <row r="19" spans="1:14" ht="44.25" customHeight="1">
      <c r="A19" s="224"/>
      <c r="B19" s="224" t="s">
        <v>594</v>
      </c>
      <c r="C19" s="234" t="s">
        <v>309</v>
      </c>
      <c r="D19" s="226" t="s">
        <v>285</v>
      </c>
      <c r="E19" s="224" t="s">
        <v>310</v>
      </c>
      <c r="F19" s="226" t="s">
        <v>311</v>
      </c>
      <c r="G19" s="228">
        <f t="shared" si="0"/>
        <v>210</v>
      </c>
      <c r="H19" s="233">
        <v>210</v>
      </c>
      <c r="I19" s="230"/>
      <c r="J19" s="228"/>
      <c r="K19" s="233"/>
      <c r="L19" s="104">
        <f t="shared" si="2"/>
        <v>0</v>
      </c>
      <c r="M19" s="231"/>
      <c r="N19" s="105">
        <f t="shared" si="1"/>
        <v>0</v>
      </c>
    </row>
    <row r="20" spans="1:14" ht="63" customHeight="1">
      <c r="A20" s="224"/>
      <c r="B20" s="224" t="s">
        <v>595</v>
      </c>
      <c r="C20" s="235" t="s">
        <v>312</v>
      </c>
      <c r="D20" s="226" t="s">
        <v>285</v>
      </c>
      <c r="E20" s="224" t="s">
        <v>313</v>
      </c>
      <c r="F20" s="226" t="s">
        <v>314</v>
      </c>
      <c r="G20" s="228">
        <f t="shared" si="0"/>
        <v>480</v>
      </c>
      <c r="H20" s="229">
        <v>480</v>
      </c>
      <c r="I20" s="230"/>
      <c r="J20" s="228"/>
      <c r="K20" s="229"/>
      <c r="L20" s="104">
        <f t="shared" si="2"/>
        <v>0</v>
      </c>
      <c r="M20" s="231"/>
      <c r="N20" s="105">
        <f t="shared" si="1"/>
        <v>0</v>
      </c>
    </row>
    <row r="21" spans="1:14" ht="81.75" customHeight="1">
      <c r="A21" s="224"/>
      <c r="B21" s="224" t="s">
        <v>596</v>
      </c>
      <c r="C21" s="235" t="s">
        <v>315</v>
      </c>
      <c r="D21" s="226" t="s">
        <v>285</v>
      </c>
      <c r="E21" s="227" t="s">
        <v>316</v>
      </c>
      <c r="F21" s="226" t="s">
        <v>289</v>
      </c>
      <c r="G21" s="228">
        <f t="shared" si="0"/>
        <v>1000</v>
      </c>
      <c r="H21" s="236">
        <v>1000</v>
      </c>
      <c r="I21" s="230"/>
      <c r="J21" s="228"/>
      <c r="K21" s="236"/>
      <c r="L21" s="104">
        <f t="shared" si="2"/>
        <v>0</v>
      </c>
      <c r="M21" s="231"/>
      <c r="N21" s="105">
        <f t="shared" si="1"/>
        <v>0</v>
      </c>
    </row>
    <row r="22" spans="1:14" ht="54.75" customHeight="1">
      <c r="A22" s="224"/>
      <c r="B22" s="224" t="s">
        <v>597</v>
      </c>
      <c r="C22" s="235" t="s">
        <v>317</v>
      </c>
      <c r="D22" s="226" t="s">
        <v>285</v>
      </c>
      <c r="E22" s="227" t="s">
        <v>318</v>
      </c>
      <c r="F22" s="226" t="s">
        <v>287</v>
      </c>
      <c r="G22" s="228">
        <f t="shared" si="0"/>
        <v>3000</v>
      </c>
      <c r="H22" s="236">
        <v>3000</v>
      </c>
      <c r="I22" s="230"/>
      <c r="J22" s="228"/>
      <c r="K22" s="236"/>
      <c r="L22" s="104">
        <f t="shared" si="2"/>
        <v>0</v>
      </c>
      <c r="M22" s="231"/>
      <c r="N22" s="105">
        <f t="shared" si="1"/>
        <v>0</v>
      </c>
    </row>
    <row r="23" spans="1:14" ht="18" customHeight="1">
      <c r="A23" s="222"/>
      <c r="B23" s="222" t="s">
        <v>319</v>
      </c>
      <c r="C23" s="237" t="s">
        <v>320</v>
      </c>
      <c r="D23" s="238"/>
      <c r="E23" s="239"/>
      <c r="F23" s="239"/>
      <c r="G23" s="240">
        <f t="shared" si="0"/>
        <v>24292</v>
      </c>
      <c r="H23" s="241">
        <f>SUM(H24:H29)</f>
        <v>21617</v>
      </c>
      <c r="I23" s="240">
        <f>SUM(I24:I29)</f>
        <v>2675</v>
      </c>
      <c r="J23" s="242">
        <f>SUM(J24:J29)/6</f>
        <v>0</v>
      </c>
      <c r="K23" s="242">
        <f>SUM(K24:K29)/6</f>
        <v>0</v>
      </c>
      <c r="L23" s="243">
        <f t="shared" si="2"/>
        <v>0</v>
      </c>
      <c r="M23" s="244">
        <f>SUM(M24:M29)</f>
        <v>0</v>
      </c>
      <c r="N23" s="245">
        <f t="shared" si="1"/>
        <v>0</v>
      </c>
    </row>
    <row r="24" spans="1:14" ht="19.5" customHeight="1">
      <c r="A24" s="224"/>
      <c r="B24" s="224" t="s">
        <v>321</v>
      </c>
      <c r="C24" s="224" t="s">
        <v>322</v>
      </c>
      <c r="D24" s="226" t="s">
        <v>323</v>
      </c>
      <c r="E24" s="227" t="s">
        <v>324</v>
      </c>
      <c r="F24" s="226" t="s">
        <v>287</v>
      </c>
      <c r="G24" s="246">
        <f t="shared" si="0"/>
        <v>16820</v>
      </c>
      <c r="H24" s="246">
        <v>14145</v>
      </c>
      <c r="I24" s="246">
        <v>2675</v>
      </c>
      <c r="J24" s="246"/>
      <c r="K24" s="246"/>
      <c r="L24" s="106">
        <f t="shared" si="2"/>
        <v>0</v>
      </c>
      <c r="M24" s="231"/>
      <c r="N24" s="107">
        <f t="shared" si="1"/>
        <v>0</v>
      </c>
    </row>
    <row r="25" spans="1:14" ht="19.5" customHeight="1">
      <c r="A25" s="232" t="s">
        <v>288</v>
      </c>
      <c r="B25" s="224" t="s">
        <v>598</v>
      </c>
      <c r="C25" s="224" t="s">
        <v>325</v>
      </c>
      <c r="D25" s="226" t="s">
        <v>323</v>
      </c>
      <c r="E25" s="227" t="s">
        <v>326</v>
      </c>
      <c r="F25" s="226" t="s">
        <v>287</v>
      </c>
      <c r="G25" s="228">
        <f t="shared" si="0"/>
        <v>1220</v>
      </c>
      <c r="H25" s="228">
        <v>1220</v>
      </c>
      <c r="I25" s="228"/>
      <c r="J25" s="228"/>
      <c r="K25" s="228"/>
      <c r="L25" s="106">
        <f t="shared" si="2"/>
        <v>0</v>
      </c>
      <c r="M25" s="231"/>
      <c r="N25" s="107">
        <f t="shared" si="1"/>
        <v>0</v>
      </c>
    </row>
    <row r="26" spans="1:14" ht="19.5" customHeight="1">
      <c r="A26" s="224"/>
      <c r="B26" s="224" t="s">
        <v>599</v>
      </c>
      <c r="C26" s="224" t="s">
        <v>327</v>
      </c>
      <c r="D26" s="226" t="s">
        <v>323</v>
      </c>
      <c r="E26" s="227" t="s">
        <v>600</v>
      </c>
      <c r="F26" s="226" t="s">
        <v>287</v>
      </c>
      <c r="G26" s="228">
        <f t="shared" si="0"/>
        <v>900</v>
      </c>
      <c r="H26" s="228">
        <v>900</v>
      </c>
      <c r="I26" s="228"/>
      <c r="J26" s="228"/>
      <c r="K26" s="228"/>
      <c r="L26" s="106">
        <f t="shared" si="2"/>
        <v>0</v>
      </c>
      <c r="M26" s="231"/>
      <c r="N26" s="107">
        <f t="shared" si="1"/>
        <v>0</v>
      </c>
    </row>
    <row r="27" spans="1:14" ht="19.5" customHeight="1">
      <c r="A27" s="232" t="s">
        <v>288</v>
      </c>
      <c r="B27" s="224" t="s">
        <v>601</v>
      </c>
      <c r="C27" s="224" t="s">
        <v>328</v>
      </c>
      <c r="D27" s="226" t="s">
        <v>323</v>
      </c>
      <c r="E27" s="227" t="s">
        <v>602</v>
      </c>
      <c r="F27" s="226" t="s">
        <v>287</v>
      </c>
      <c r="G27" s="228">
        <f t="shared" si="0"/>
        <v>1340</v>
      </c>
      <c r="H27" s="228">
        <v>1340</v>
      </c>
      <c r="I27" s="228"/>
      <c r="J27" s="228"/>
      <c r="K27" s="228"/>
      <c r="L27" s="106">
        <f t="shared" si="2"/>
        <v>0</v>
      </c>
      <c r="M27" s="231"/>
      <c r="N27" s="107">
        <f t="shared" si="1"/>
        <v>0</v>
      </c>
    </row>
    <row r="28" spans="1:14" ht="19.5" customHeight="1">
      <c r="A28" s="232" t="s">
        <v>288</v>
      </c>
      <c r="B28" s="224" t="s">
        <v>603</v>
      </c>
      <c r="C28" s="224" t="s">
        <v>329</v>
      </c>
      <c r="D28" s="226" t="s">
        <v>323</v>
      </c>
      <c r="E28" s="227" t="s">
        <v>330</v>
      </c>
      <c r="F28" s="226" t="s">
        <v>287</v>
      </c>
      <c r="G28" s="228">
        <f t="shared" si="0"/>
        <v>2212</v>
      </c>
      <c r="H28" s="228">
        <v>2212</v>
      </c>
      <c r="I28" s="228"/>
      <c r="J28" s="228"/>
      <c r="K28" s="228"/>
      <c r="L28" s="106">
        <f t="shared" si="2"/>
        <v>0</v>
      </c>
      <c r="M28" s="231"/>
      <c r="N28" s="107">
        <f t="shared" si="1"/>
        <v>0</v>
      </c>
    </row>
    <row r="29" spans="1:14" ht="19.5" customHeight="1">
      <c r="A29" s="224"/>
      <c r="B29" s="224" t="s">
        <v>604</v>
      </c>
      <c r="C29" s="224" t="s">
        <v>331</v>
      </c>
      <c r="D29" s="226" t="s">
        <v>323</v>
      </c>
      <c r="E29" s="227" t="s">
        <v>332</v>
      </c>
      <c r="F29" s="226" t="s">
        <v>287</v>
      </c>
      <c r="G29" s="228">
        <f t="shared" si="0"/>
        <v>1800</v>
      </c>
      <c r="H29" s="228">
        <v>1800</v>
      </c>
      <c r="I29" s="228"/>
      <c r="J29" s="228"/>
      <c r="K29" s="228"/>
      <c r="L29" s="106">
        <f t="shared" si="2"/>
        <v>0</v>
      </c>
      <c r="M29" s="231"/>
      <c r="N29" s="107">
        <f t="shared" si="1"/>
        <v>0</v>
      </c>
    </row>
    <row r="30" spans="1:14" ht="34.5" customHeight="1">
      <c r="A30" s="222"/>
      <c r="B30" s="222" t="s">
        <v>333</v>
      </c>
      <c r="C30" s="247" t="s">
        <v>334</v>
      </c>
      <c r="D30" s="100"/>
      <c r="E30" s="100"/>
      <c r="F30" s="100"/>
      <c r="G30" s="101">
        <f t="shared" si="0"/>
        <v>156736</v>
      </c>
      <c r="H30" s="101">
        <f>SUM(H31)</f>
        <v>156736</v>
      </c>
      <c r="I30" s="101">
        <f>SUM(I31)</f>
        <v>0</v>
      </c>
      <c r="J30" s="242">
        <f>J31</f>
        <v>0</v>
      </c>
      <c r="K30" s="242">
        <f>K31</f>
        <v>0</v>
      </c>
      <c r="L30" s="243">
        <f>L31</f>
        <v>0</v>
      </c>
      <c r="M30" s="108">
        <f>M31</f>
        <v>0</v>
      </c>
      <c r="N30" s="103">
        <f>N31</f>
        <v>0</v>
      </c>
    </row>
    <row r="31" spans="1:14" ht="19.5" customHeight="1">
      <c r="A31" s="248"/>
      <c r="B31" s="248" t="s">
        <v>335</v>
      </c>
      <c r="C31" s="248" t="s">
        <v>336</v>
      </c>
      <c r="D31" s="109"/>
      <c r="E31" s="109"/>
      <c r="F31" s="109"/>
      <c r="G31" s="110">
        <f t="shared" si="0"/>
        <v>156736</v>
      </c>
      <c r="H31" s="110">
        <f>SUM(H32:H33)</f>
        <v>156736</v>
      </c>
      <c r="I31" s="110">
        <f>SUM(I32:I33)</f>
        <v>0</v>
      </c>
      <c r="J31" s="111">
        <f>SUM(J32:J33)/2</f>
        <v>0</v>
      </c>
      <c r="K31" s="111">
        <f>SUM(K32:K33)/2</f>
        <v>0</v>
      </c>
      <c r="L31" s="112">
        <f>K31-J31</f>
        <v>0</v>
      </c>
      <c r="M31" s="113">
        <f>SUM(M32:M33)</f>
        <v>0</v>
      </c>
      <c r="N31" s="114">
        <f>(M31/G31)*100</f>
        <v>0</v>
      </c>
    </row>
    <row r="32" spans="1:16" s="250" customFormat="1" ht="19.5" customHeight="1">
      <c r="A32" s="224"/>
      <c r="B32" s="224" t="s">
        <v>337</v>
      </c>
      <c r="C32" s="224" t="s">
        <v>338</v>
      </c>
      <c r="D32" s="226" t="s">
        <v>339</v>
      </c>
      <c r="E32" s="224" t="s">
        <v>338</v>
      </c>
      <c r="F32" s="226" t="s">
        <v>340</v>
      </c>
      <c r="G32" s="249">
        <f t="shared" si="0"/>
        <v>40000</v>
      </c>
      <c r="H32" s="115">
        <v>40000</v>
      </c>
      <c r="I32" s="115"/>
      <c r="J32" s="249"/>
      <c r="K32" s="115"/>
      <c r="L32" s="116">
        <f>K32-J32</f>
        <v>0</v>
      </c>
      <c r="M32" s="231"/>
      <c r="N32" s="117">
        <f>(M32/G32)*100</f>
        <v>0</v>
      </c>
      <c r="P32" s="215"/>
    </row>
    <row r="33" spans="1:16" s="250" customFormat="1" ht="34.5" customHeight="1">
      <c r="A33" s="251"/>
      <c r="B33" s="224" t="s">
        <v>605</v>
      </c>
      <c r="C33" s="224" t="s">
        <v>341</v>
      </c>
      <c r="D33" s="226" t="s">
        <v>339</v>
      </c>
      <c r="E33" s="224" t="s">
        <v>341</v>
      </c>
      <c r="F33" s="226" t="s">
        <v>340</v>
      </c>
      <c r="G33" s="249">
        <f t="shared" si="0"/>
        <v>116736</v>
      </c>
      <c r="H33" s="115">
        <v>116736</v>
      </c>
      <c r="I33" s="115"/>
      <c r="J33" s="249"/>
      <c r="K33" s="115"/>
      <c r="L33" s="116">
        <f>K33-J33</f>
        <v>0</v>
      </c>
      <c r="M33" s="231"/>
      <c r="N33" s="117">
        <f>(M33/G33)*100</f>
        <v>0</v>
      </c>
      <c r="P33" s="215"/>
    </row>
    <row r="34" spans="1:14" ht="19.5" customHeight="1">
      <c r="A34" s="222"/>
      <c r="B34" s="222" t="s">
        <v>342</v>
      </c>
      <c r="C34" s="222" t="s">
        <v>343</v>
      </c>
      <c r="D34" s="100"/>
      <c r="E34" s="100"/>
      <c r="F34" s="100"/>
      <c r="G34" s="101">
        <f t="shared" si="0"/>
        <v>253264</v>
      </c>
      <c r="H34" s="101">
        <f>SUM(H35)</f>
        <v>216674</v>
      </c>
      <c r="I34" s="101">
        <f>SUM(I35)</f>
        <v>36590</v>
      </c>
      <c r="J34" s="242">
        <f>J35</f>
        <v>0</v>
      </c>
      <c r="K34" s="242">
        <f>K35</f>
        <v>0</v>
      </c>
      <c r="L34" s="243">
        <f>L35</f>
        <v>0</v>
      </c>
      <c r="M34" s="108">
        <f>M35</f>
        <v>0</v>
      </c>
      <c r="N34" s="103">
        <f>N35</f>
        <v>0</v>
      </c>
    </row>
    <row r="35" spans="1:14" ht="19.5" customHeight="1">
      <c r="A35" s="248"/>
      <c r="B35" s="248" t="s">
        <v>344</v>
      </c>
      <c r="C35" s="248" t="s">
        <v>345</v>
      </c>
      <c r="D35" s="109"/>
      <c r="E35" s="109"/>
      <c r="F35" s="109"/>
      <c r="G35" s="110">
        <f t="shared" si="0"/>
        <v>253264</v>
      </c>
      <c r="H35" s="110">
        <f>SUM(H36:H37)</f>
        <v>216674</v>
      </c>
      <c r="I35" s="110">
        <f>SUM(I36:I37)</f>
        <v>36590</v>
      </c>
      <c r="J35" s="118">
        <f>SUM(J36:J37)/2</f>
        <v>0</v>
      </c>
      <c r="K35" s="118">
        <f>SUM(K36:K37)/2</f>
        <v>0</v>
      </c>
      <c r="L35" s="112">
        <f aca="true" t="shared" si="3" ref="L35:L66">K35-J35</f>
        <v>0</v>
      </c>
      <c r="M35" s="119">
        <f>SUM(M36:M37)</f>
        <v>0</v>
      </c>
      <c r="N35" s="120">
        <f aca="true" t="shared" si="4" ref="N35:N66">(M35/G35)*100</f>
        <v>0</v>
      </c>
    </row>
    <row r="36" spans="1:16" s="250" customFormat="1" ht="33" customHeight="1">
      <c r="A36" s="232" t="s">
        <v>288</v>
      </c>
      <c r="B36" s="224" t="s">
        <v>346</v>
      </c>
      <c r="C36" s="224" t="s">
        <v>347</v>
      </c>
      <c r="D36" s="226" t="s">
        <v>339</v>
      </c>
      <c r="E36" s="252" t="s">
        <v>606</v>
      </c>
      <c r="F36" s="226" t="s">
        <v>348</v>
      </c>
      <c r="G36" s="249">
        <f t="shared" si="0"/>
        <v>223264</v>
      </c>
      <c r="H36" s="115">
        <v>186674</v>
      </c>
      <c r="I36" s="115">
        <v>36590</v>
      </c>
      <c r="J36" s="249"/>
      <c r="K36" s="115"/>
      <c r="L36" s="116">
        <f t="shared" si="3"/>
        <v>0</v>
      </c>
      <c r="M36" s="253"/>
      <c r="N36" s="117">
        <f t="shared" si="4"/>
        <v>0</v>
      </c>
      <c r="P36" s="215"/>
    </row>
    <row r="37" spans="1:16" s="250" customFormat="1" ht="33" customHeight="1">
      <c r="A37" s="224"/>
      <c r="B37" s="224" t="s">
        <v>607</v>
      </c>
      <c r="C37" s="224" t="s">
        <v>349</v>
      </c>
      <c r="D37" s="226" t="s">
        <v>339</v>
      </c>
      <c r="E37" s="224" t="s">
        <v>608</v>
      </c>
      <c r="F37" s="226" t="s">
        <v>340</v>
      </c>
      <c r="G37" s="249">
        <f t="shared" si="0"/>
        <v>30000</v>
      </c>
      <c r="H37" s="115">
        <v>30000</v>
      </c>
      <c r="I37" s="115"/>
      <c r="J37" s="249"/>
      <c r="K37" s="115"/>
      <c r="L37" s="116">
        <f t="shared" si="3"/>
        <v>0</v>
      </c>
      <c r="M37" s="253"/>
      <c r="N37" s="117">
        <f t="shared" si="4"/>
        <v>0</v>
      </c>
      <c r="P37" s="215"/>
    </row>
    <row r="38" spans="1:14" ht="18" customHeight="1">
      <c r="A38" s="222"/>
      <c r="B38" s="222" t="s">
        <v>350</v>
      </c>
      <c r="C38" s="222" t="s">
        <v>351</v>
      </c>
      <c r="D38" s="100"/>
      <c r="E38" s="100"/>
      <c r="F38" s="100"/>
      <c r="G38" s="101">
        <f aca="true" t="shared" si="5" ref="G38:G60">SUM(H38:I38)</f>
        <v>275269</v>
      </c>
      <c r="H38" s="101">
        <f>SUM(H39,H44,H51)</f>
        <v>235269</v>
      </c>
      <c r="I38" s="101">
        <f>SUM(I39,I44,I51)</f>
        <v>40000</v>
      </c>
      <c r="J38" s="121">
        <f>SUM(J39*4+J44*6+J51*5)/15</f>
        <v>0</v>
      </c>
      <c r="K38" s="121">
        <f>SUM(K39*4+K44*6+K51*5)/15</f>
        <v>0</v>
      </c>
      <c r="L38" s="102">
        <f t="shared" si="3"/>
        <v>0</v>
      </c>
      <c r="M38" s="108">
        <f>SUM(M39,M44,M51)</f>
        <v>0</v>
      </c>
      <c r="N38" s="103">
        <f t="shared" si="4"/>
        <v>0</v>
      </c>
    </row>
    <row r="39" spans="1:14" ht="19.5" customHeight="1">
      <c r="A39" s="248"/>
      <c r="B39" s="248" t="s">
        <v>352</v>
      </c>
      <c r="C39" s="248" t="s">
        <v>353</v>
      </c>
      <c r="D39" s="109"/>
      <c r="E39" s="109"/>
      <c r="F39" s="109"/>
      <c r="G39" s="110">
        <f t="shared" si="5"/>
        <v>51649</v>
      </c>
      <c r="H39" s="110">
        <f>SUM(H40:H43)</f>
        <v>51649</v>
      </c>
      <c r="I39" s="110">
        <f>SUM(I40:I43)</f>
        <v>0</v>
      </c>
      <c r="J39" s="118">
        <f>SUM(J40:J43)/4</f>
        <v>0</v>
      </c>
      <c r="K39" s="118">
        <f>SUM(K40:K43)/4</f>
        <v>0</v>
      </c>
      <c r="L39" s="112">
        <f t="shared" si="3"/>
        <v>0</v>
      </c>
      <c r="M39" s="119">
        <f>SUM(M40:M43)</f>
        <v>0</v>
      </c>
      <c r="N39" s="122">
        <f t="shared" si="4"/>
        <v>0</v>
      </c>
    </row>
    <row r="40" spans="1:14" ht="26.25" customHeight="1">
      <c r="A40" s="224"/>
      <c r="B40" s="224" t="s">
        <v>354</v>
      </c>
      <c r="C40" s="254" t="s">
        <v>355</v>
      </c>
      <c r="D40" s="218" t="s">
        <v>339</v>
      </c>
      <c r="E40" s="227" t="s">
        <v>356</v>
      </c>
      <c r="F40" s="218" t="s">
        <v>340</v>
      </c>
      <c r="G40" s="123">
        <f t="shared" si="5"/>
        <v>37649</v>
      </c>
      <c r="H40" s="123">
        <v>37649</v>
      </c>
      <c r="I40" s="123"/>
      <c r="J40" s="123"/>
      <c r="K40" s="123"/>
      <c r="L40" s="116">
        <f t="shared" si="3"/>
        <v>0</v>
      </c>
      <c r="M40" s="231"/>
      <c r="N40" s="117">
        <f t="shared" si="4"/>
        <v>0</v>
      </c>
    </row>
    <row r="41" spans="1:14" ht="53.25" customHeight="1">
      <c r="A41" s="224"/>
      <c r="B41" s="224" t="s">
        <v>609</v>
      </c>
      <c r="C41" s="255" t="s">
        <v>357</v>
      </c>
      <c r="D41" s="256" t="s">
        <v>339</v>
      </c>
      <c r="E41" s="227" t="s">
        <v>358</v>
      </c>
      <c r="F41" s="218" t="s">
        <v>340</v>
      </c>
      <c r="G41" s="115">
        <f t="shared" si="5"/>
        <v>4000</v>
      </c>
      <c r="H41" s="115">
        <v>4000</v>
      </c>
      <c r="I41" s="115"/>
      <c r="J41" s="115"/>
      <c r="K41" s="115"/>
      <c r="L41" s="116">
        <f t="shared" si="3"/>
        <v>0</v>
      </c>
      <c r="M41" s="231"/>
      <c r="N41" s="117">
        <f t="shared" si="4"/>
        <v>0</v>
      </c>
    </row>
    <row r="42" spans="1:14" ht="54" customHeight="1">
      <c r="A42" s="224"/>
      <c r="B42" s="224" t="s">
        <v>610</v>
      </c>
      <c r="C42" s="257" t="s">
        <v>359</v>
      </c>
      <c r="D42" s="258" t="s">
        <v>339</v>
      </c>
      <c r="E42" s="227" t="s">
        <v>360</v>
      </c>
      <c r="F42" s="218" t="s">
        <v>340</v>
      </c>
      <c r="G42" s="115">
        <f t="shared" si="5"/>
        <v>3500</v>
      </c>
      <c r="H42" s="115">
        <v>3500</v>
      </c>
      <c r="I42" s="115"/>
      <c r="J42" s="115"/>
      <c r="K42" s="115"/>
      <c r="L42" s="116">
        <f t="shared" si="3"/>
        <v>0</v>
      </c>
      <c r="M42" s="231"/>
      <c r="N42" s="117">
        <f t="shared" si="4"/>
        <v>0</v>
      </c>
    </row>
    <row r="43" spans="1:14" ht="27.75" customHeight="1">
      <c r="A43" s="224"/>
      <c r="B43" s="224" t="s">
        <v>611</v>
      </c>
      <c r="C43" s="259" t="s">
        <v>361</v>
      </c>
      <c r="D43" s="260" t="s">
        <v>339</v>
      </c>
      <c r="E43" s="227" t="s">
        <v>362</v>
      </c>
      <c r="F43" s="218" t="s">
        <v>340</v>
      </c>
      <c r="G43" s="115">
        <f t="shared" si="5"/>
        <v>6500</v>
      </c>
      <c r="H43" s="115">
        <v>6500</v>
      </c>
      <c r="I43" s="115"/>
      <c r="J43" s="115"/>
      <c r="K43" s="115"/>
      <c r="L43" s="116">
        <f t="shared" si="3"/>
        <v>0</v>
      </c>
      <c r="M43" s="231"/>
      <c r="N43" s="117">
        <f t="shared" si="4"/>
        <v>0</v>
      </c>
    </row>
    <row r="44" spans="1:14" ht="19.5" customHeight="1">
      <c r="A44" s="248"/>
      <c r="B44" s="248" t="s">
        <v>363</v>
      </c>
      <c r="C44" s="261" t="s">
        <v>364</v>
      </c>
      <c r="D44" s="262"/>
      <c r="E44" s="124"/>
      <c r="F44" s="109"/>
      <c r="G44" s="110">
        <f t="shared" si="5"/>
        <v>68666</v>
      </c>
      <c r="H44" s="110">
        <f>SUM(H45:H50)</f>
        <v>68666</v>
      </c>
      <c r="I44" s="110">
        <f>SUM(I45:I50)</f>
        <v>0</v>
      </c>
      <c r="J44" s="122">
        <f>SUM(J45:J50)/6</f>
        <v>0</v>
      </c>
      <c r="K44" s="122">
        <f>SUM(K45:K50)/6</f>
        <v>0</v>
      </c>
      <c r="L44" s="112">
        <f t="shared" si="3"/>
        <v>0</v>
      </c>
      <c r="M44" s="119">
        <f>SUM(M45:M50)</f>
        <v>0</v>
      </c>
      <c r="N44" s="122">
        <f t="shared" si="4"/>
        <v>0</v>
      </c>
    </row>
    <row r="45" spans="1:14" ht="19.5" customHeight="1">
      <c r="A45" s="224"/>
      <c r="B45" s="224" t="s">
        <v>365</v>
      </c>
      <c r="C45" s="263" t="s">
        <v>366</v>
      </c>
      <c r="D45" s="258" t="s">
        <v>339</v>
      </c>
      <c r="E45" s="227" t="s">
        <v>612</v>
      </c>
      <c r="F45" s="218" t="s">
        <v>340</v>
      </c>
      <c r="G45" s="115">
        <f t="shared" si="5"/>
        <v>15000</v>
      </c>
      <c r="H45" s="115">
        <v>15000</v>
      </c>
      <c r="I45" s="115"/>
      <c r="J45" s="115"/>
      <c r="K45" s="115"/>
      <c r="L45" s="116">
        <f t="shared" si="3"/>
        <v>0</v>
      </c>
      <c r="M45" s="231"/>
      <c r="N45" s="116">
        <f t="shared" si="4"/>
        <v>0</v>
      </c>
    </row>
    <row r="46" spans="1:14" ht="19.5" customHeight="1">
      <c r="A46" s="224"/>
      <c r="B46" s="224" t="s">
        <v>613</v>
      </c>
      <c r="C46" s="263" t="s">
        <v>367</v>
      </c>
      <c r="D46" s="258" t="s">
        <v>339</v>
      </c>
      <c r="E46" s="227" t="s">
        <v>614</v>
      </c>
      <c r="F46" s="218" t="s">
        <v>340</v>
      </c>
      <c r="G46" s="115">
        <f t="shared" si="5"/>
        <v>36500</v>
      </c>
      <c r="H46" s="115">
        <v>36500</v>
      </c>
      <c r="I46" s="115"/>
      <c r="J46" s="115"/>
      <c r="K46" s="115"/>
      <c r="L46" s="116">
        <f t="shared" si="3"/>
        <v>0</v>
      </c>
      <c r="M46" s="231"/>
      <c r="N46" s="116">
        <f t="shared" si="4"/>
        <v>0</v>
      </c>
    </row>
    <row r="47" spans="1:14" ht="19.5" customHeight="1">
      <c r="A47" s="224"/>
      <c r="B47" s="224" t="s">
        <v>615</v>
      </c>
      <c r="C47" s="263" t="s">
        <v>368</v>
      </c>
      <c r="D47" s="258" t="s">
        <v>339</v>
      </c>
      <c r="E47" s="227" t="s">
        <v>616</v>
      </c>
      <c r="F47" s="218" t="s">
        <v>340</v>
      </c>
      <c r="G47" s="115">
        <f t="shared" si="5"/>
        <v>4000</v>
      </c>
      <c r="H47" s="115">
        <v>4000</v>
      </c>
      <c r="I47" s="115"/>
      <c r="J47" s="115"/>
      <c r="K47" s="115"/>
      <c r="L47" s="116">
        <f t="shared" si="3"/>
        <v>0</v>
      </c>
      <c r="M47" s="231"/>
      <c r="N47" s="116">
        <f t="shared" si="4"/>
        <v>0</v>
      </c>
    </row>
    <row r="48" spans="1:14" ht="19.5" customHeight="1">
      <c r="A48" s="224"/>
      <c r="B48" s="224" t="s">
        <v>617</v>
      </c>
      <c r="C48" s="263" t="s">
        <v>369</v>
      </c>
      <c r="D48" s="258" t="s">
        <v>339</v>
      </c>
      <c r="E48" s="227" t="s">
        <v>618</v>
      </c>
      <c r="F48" s="218" t="s">
        <v>340</v>
      </c>
      <c r="G48" s="115">
        <f t="shared" si="5"/>
        <v>1000</v>
      </c>
      <c r="H48" s="115">
        <v>1000</v>
      </c>
      <c r="I48" s="115"/>
      <c r="J48" s="115"/>
      <c r="K48" s="115"/>
      <c r="L48" s="116">
        <f t="shared" si="3"/>
        <v>0</v>
      </c>
      <c r="M48" s="231"/>
      <c r="N48" s="116">
        <f t="shared" si="4"/>
        <v>0</v>
      </c>
    </row>
    <row r="49" spans="1:14" ht="19.5" customHeight="1">
      <c r="A49" s="224"/>
      <c r="B49" s="224" t="s">
        <v>619</v>
      </c>
      <c r="C49" s="263" t="s">
        <v>370</v>
      </c>
      <c r="D49" s="258" t="s">
        <v>339</v>
      </c>
      <c r="E49" s="264" t="s">
        <v>371</v>
      </c>
      <c r="F49" s="218" t="s">
        <v>340</v>
      </c>
      <c r="G49" s="115">
        <f t="shared" si="5"/>
        <v>337</v>
      </c>
      <c r="H49" s="115">
        <v>337</v>
      </c>
      <c r="I49" s="115"/>
      <c r="J49" s="115"/>
      <c r="K49" s="115"/>
      <c r="L49" s="116">
        <f t="shared" si="3"/>
        <v>0</v>
      </c>
      <c r="M49" s="231"/>
      <c r="N49" s="125">
        <f t="shared" si="4"/>
        <v>0</v>
      </c>
    </row>
    <row r="50" spans="1:14" ht="19.5" customHeight="1">
      <c r="A50" s="251"/>
      <c r="B50" s="224" t="s">
        <v>620</v>
      </c>
      <c r="C50" s="263" t="s">
        <v>372</v>
      </c>
      <c r="D50" s="258" t="s">
        <v>339</v>
      </c>
      <c r="E50" s="227" t="s">
        <v>373</v>
      </c>
      <c r="F50" s="218" t="s">
        <v>340</v>
      </c>
      <c r="G50" s="115">
        <f t="shared" si="5"/>
        <v>11829</v>
      </c>
      <c r="H50" s="115">
        <v>11829</v>
      </c>
      <c r="I50" s="115"/>
      <c r="J50" s="115"/>
      <c r="K50" s="115"/>
      <c r="L50" s="116">
        <f t="shared" si="3"/>
        <v>0</v>
      </c>
      <c r="M50" s="231"/>
      <c r="N50" s="125">
        <f t="shared" si="4"/>
        <v>0</v>
      </c>
    </row>
    <row r="51" spans="1:14" ht="19.5" customHeight="1">
      <c r="A51" s="248"/>
      <c r="B51" s="248" t="s">
        <v>374</v>
      </c>
      <c r="C51" s="248" t="s">
        <v>375</v>
      </c>
      <c r="D51" s="109"/>
      <c r="E51" s="109"/>
      <c r="F51" s="109"/>
      <c r="G51" s="110">
        <f t="shared" si="5"/>
        <v>154954</v>
      </c>
      <c r="H51" s="110">
        <f>SUM(H52:H56)</f>
        <v>114954</v>
      </c>
      <c r="I51" s="110">
        <f>SUM(I52:I56)</f>
        <v>40000</v>
      </c>
      <c r="J51" s="122">
        <f>SUM(J52:J56)/5</f>
        <v>0</v>
      </c>
      <c r="K51" s="122">
        <f>SUM(K52:K56)/5</f>
        <v>0</v>
      </c>
      <c r="L51" s="112">
        <f t="shared" si="3"/>
        <v>0</v>
      </c>
      <c r="M51" s="119">
        <f>SUM(M52:M56)</f>
        <v>0</v>
      </c>
      <c r="N51" s="122">
        <f t="shared" si="4"/>
        <v>0</v>
      </c>
    </row>
    <row r="52" spans="1:14" ht="41.25" customHeight="1">
      <c r="A52" s="224"/>
      <c r="B52" s="224" t="s">
        <v>376</v>
      </c>
      <c r="C52" s="227" t="s">
        <v>377</v>
      </c>
      <c r="D52" s="265" t="s">
        <v>339</v>
      </c>
      <c r="E52" s="266" t="s">
        <v>378</v>
      </c>
      <c r="F52" s="126" t="s">
        <v>340</v>
      </c>
      <c r="G52" s="115">
        <f t="shared" si="5"/>
        <v>629</v>
      </c>
      <c r="H52" s="115">
        <v>629</v>
      </c>
      <c r="I52" s="115"/>
      <c r="J52" s="115"/>
      <c r="K52" s="115"/>
      <c r="L52" s="116">
        <f t="shared" si="3"/>
        <v>0</v>
      </c>
      <c r="M52" s="231"/>
      <c r="N52" s="127">
        <f t="shared" si="4"/>
        <v>0</v>
      </c>
    </row>
    <row r="53" spans="1:14" ht="41.25" customHeight="1">
      <c r="A53" s="224"/>
      <c r="B53" s="224" t="s">
        <v>621</v>
      </c>
      <c r="C53" s="267" t="s">
        <v>379</v>
      </c>
      <c r="D53" s="265" t="s">
        <v>339</v>
      </c>
      <c r="E53" s="266" t="s">
        <v>380</v>
      </c>
      <c r="F53" s="265" t="s">
        <v>287</v>
      </c>
      <c r="G53" s="115">
        <f t="shared" si="5"/>
        <v>14500</v>
      </c>
      <c r="H53" s="128">
        <v>14500</v>
      </c>
      <c r="I53" s="115"/>
      <c r="J53" s="115"/>
      <c r="K53" s="128"/>
      <c r="L53" s="116">
        <f t="shared" si="3"/>
        <v>0</v>
      </c>
      <c r="M53" s="231"/>
      <c r="N53" s="127">
        <f t="shared" si="4"/>
        <v>0</v>
      </c>
    </row>
    <row r="54" spans="1:14" ht="41.25" customHeight="1">
      <c r="A54" s="224"/>
      <c r="B54" s="224" t="s">
        <v>622</v>
      </c>
      <c r="C54" s="227" t="s">
        <v>381</v>
      </c>
      <c r="D54" s="265" t="s">
        <v>339</v>
      </c>
      <c r="E54" s="266" t="s">
        <v>382</v>
      </c>
      <c r="F54" s="126" t="s">
        <v>383</v>
      </c>
      <c r="G54" s="115">
        <f t="shared" si="5"/>
        <v>80000</v>
      </c>
      <c r="H54" s="115">
        <v>40000</v>
      </c>
      <c r="I54" s="115">
        <v>40000</v>
      </c>
      <c r="J54" s="115"/>
      <c r="K54" s="115"/>
      <c r="L54" s="116">
        <f t="shared" si="3"/>
        <v>0</v>
      </c>
      <c r="M54" s="231"/>
      <c r="N54" s="127">
        <f t="shared" si="4"/>
        <v>0</v>
      </c>
    </row>
    <row r="55" spans="1:14" ht="41.25" customHeight="1">
      <c r="A55" s="224"/>
      <c r="B55" s="224" t="s">
        <v>623</v>
      </c>
      <c r="C55" s="267" t="s">
        <v>384</v>
      </c>
      <c r="D55" s="265" t="s">
        <v>339</v>
      </c>
      <c r="E55" s="266" t="s">
        <v>385</v>
      </c>
      <c r="F55" s="265" t="s">
        <v>340</v>
      </c>
      <c r="G55" s="115">
        <f t="shared" si="5"/>
        <v>44825</v>
      </c>
      <c r="H55" s="128">
        <v>44825</v>
      </c>
      <c r="I55" s="115"/>
      <c r="J55" s="115"/>
      <c r="K55" s="128"/>
      <c r="L55" s="116">
        <f t="shared" si="3"/>
        <v>0</v>
      </c>
      <c r="M55" s="231"/>
      <c r="N55" s="127">
        <f t="shared" si="4"/>
        <v>0</v>
      </c>
    </row>
    <row r="56" spans="1:14" ht="41.25" customHeight="1">
      <c r="A56" s="224"/>
      <c r="B56" s="224" t="s">
        <v>624</v>
      </c>
      <c r="C56" s="267" t="s">
        <v>386</v>
      </c>
      <c r="D56" s="265" t="s">
        <v>339</v>
      </c>
      <c r="E56" s="266" t="s">
        <v>387</v>
      </c>
      <c r="F56" s="265" t="s">
        <v>388</v>
      </c>
      <c r="G56" s="115">
        <f t="shared" si="5"/>
        <v>15000</v>
      </c>
      <c r="H56" s="128">
        <v>15000</v>
      </c>
      <c r="I56" s="115"/>
      <c r="J56" s="115"/>
      <c r="K56" s="128"/>
      <c r="L56" s="116">
        <f t="shared" si="3"/>
        <v>0</v>
      </c>
      <c r="M56" s="231"/>
      <c r="N56" s="127">
        <f t="shared" si="4"/>
        <v>0</v>
      </c>
    </row>
    <row r="57" spans="1:14" ht="19.5" customHeight="1">
      <c r="A57" s="222"/>
      <c r="B57" s="222" t="s">
        <v>389</v>
      </c>
      <c r="C57" s="222" t="s">
        <v>390</v>
      </c>
      <c r="D57" s="100"/>
      <c r="E57" s="100"/>
      <c r="F57" s="100"/>
      <c r="G57" s="101">
        <f t="shared" si="5"/>
        <v>109800</v>
      </c>
      <c r="H57" s="101">
        <f>H58+H60</f>
        <v>109800</v>
      </c>
      <c r="I57" s="101">
        <f>I58+I60</f>
        <v>0</v>
      </c>
      <c r="J57" s="129">
        <f>SUM(J58*1+J60*13)/14</f>
        <v>0</v>
      </c>
      <c r="K57" s="129">
        <f>SUM(K58*1+K60*13)/14</f>
        <v>0</v>
      </c>
      <c r="L57" s="102">
        <f t="shared" si="3"/>
        <v>0</v>
      </c>
      <c r="M57" s="130">
        <f>SUM(M58,M60)</f>
        <v>0</v>
      </c>
      <c r="N57" s="103">
        <f t="shared" si="4"/>
        <v>0</v>
      </c>
    </row>
    <row r="58" spans="1:14" s="268" customFormat="1" ht="19.5" customHeight="1">
      <c r="A58" s="248"/>
      <c r="B58" s="248" t="s">
        <v>391</v>
      </c>
      <c r="C58" s="248" t="s">
        <v>392</v>
      </c>
      <c r="D58" s="109"/>
      <c r="E58" s="109"/>
      <c r="F58" s="109"/>
      <c r="G58" s="110">
        <f t="shared" si="5"/>
        <v>63000</v>
      </c>
      <c r="H58" s="110">
        <f>H59</f>
        <v>63000</v>
      </c>
      <c r="I58" s="110">
        <f>I59</f>
        <v>0</v>
      </c>
      <c r="J58" s="119">
        <f>SUM(J59)/1</f>
        <v>0</v>
      </c>
      <c r="K58" s="119">
        <f>SUM(K59)/1</f>
        <v>0</v>
      </c>
      <c r="L58" s="119">
        <f t="shared" si="3"/>
        <v>0</v>
      </c>
      <c r="M58" s="119">
        <f>SUM(M59)</f>
        <v>0</v>
      </c>
      <c r="N58" s="120">
        <f t="shared" si="4"/>
        <v>0</v>
      </c>
    </row>
    <row r="59" spans="1:16" s="270" customFormat="1" ht="41.25" customHeight="1">
      <c r="A59" s="251"/>
      <c r="B59" s="251" t="s">
        <v>393</v>
      </c>
      <c r="C59" s="251" t="s">
        <v>394</v>
      </c>
      <c r="D59" s="131" t="s">
        <v>395</v>
      </c>
      <c r="E59" s="251" t="s">
        <v>396</v>
      </c>
      <c r="F59" s="269" t="s">
        <v>340</v>
      </c>
      <c r="G59" s="246">
        <f t="shared" si="5"/>
        <v>63000</v>
      </c>
      <c r="H59" s="128">
        <v>63000</v>
      </c>
      <c r="I59" s="128"/>
      <c r="J59" s="246"/>
      <c r="K59" s="128"/>
      <c r="L59" s="116">
        <f t="shared" si="3"/>
        <v>0</v>
      </c>
      <c r="M59" s="106">
        <v>0</v>
      </c>
      <c r="N59" s="117">
        <f t="shared" si="4"/>
        <v>0</v>
      </c>
      <c r="P59" s="268"/>
    </row>
    <row r="60" spans="1:14" s="268" customFormat="1" ht="19.5" customHeight="1">
      <c r="A60" s="248"/>
      <c r="B60" s="248" t="s">
        <v>397</v>
      </c>
      <c r="C60" s="248" t="s">
        <v>398</v>
      </c>
      <c r="D60" s="109"/>
      <c r="E60" s="109"/>
      <c r="F60" s="109"/>
      <c r="G60" s="110">
        <f t="shared" si="5"/>
        <v>46800</v>
      </c>
      <c r="H60" s="110">
        <f>SUM(H61:H73)</f>
        <v>46800</v>
      </c>
      <c r="I60" s="110">
        <f>SUM(I61:I73)</f>
        <v>0</v>
      </c>
      <c r="J60" s="111">
        <f>SUM(J61:J73)/13</f>
        <v>0</v>
      </c>
      <c r="K60" s="111">
        <f>SUM(K61:K73)/13</f>
        <v>0</v>
      </c>
      <c r="L60" s="112">
        <f t="shared" si="3"/>
        <v>0</v>
      </c>
      <c r="M60" s="132">
        <f>SUM(M61:M73)</f>
        <v>0</v>
      </c>
      <c r="N60" s="114">
        <f t="shared" si="4"/>
        <v>0</v>
      </c>
    </row>
    <row r="61" spans="1:14" s="268" customFormat="1" ht="54" customHeight="1">
      <c r="A61" s="251"/>
      <c r="B61" s="251" t="s">
        <v>399</v>
      </c>
      <c r="C61" s="251" t="s">
        <v>400</v>
      </c>
      <c r="D61" s="131" t="s">
        <v>395</v>
      </c>
      <c r="E61" s="251" t="s">
        <v>400</v>
      </c>
      <c r="F61" s="131" t="s">
        <v>340</v>
      </c>
      <c r="G61" s="128">
        <f aca="true" t="shared" si="6" ref="G61:G68">H61+I61</f>
        <v>6000</v>
      </c>
      <c r="H61" s="128">
        <v>6000</v>
      </c>
      <c r="I61" s="128"/>
      <c r="J61" s="128"/>
      <c r="K61" s="128"/>
      <c r="L61" s="116">
        <f t="shared" si="3"/>
        <v>0</v>
      </c>
      <c r="M61" s="231"/>
      <c r="N61" s="116">
        <f t="shared" si="4"/>
        <v>0</v>
      </c>
    </row>
    <row r="62" spans="1:14" s="268" customFormat="1" ht="47.25" customHeight="1">
      <c r="A62" s="251"/>
      <c r="B62" s="251" t="s">
        <v>625</v>
      </c>
      <c r="C62" s="251" t="s">
        <v>401</v>
      </c>
      <c r="D62" s="131" t="s">
        <v>395</v>
      </c>
      <c r="E62" s="251" t="s">
        <v>401</v>
      </c>
      <c r="F62" s="131" t="s">
        <v>340</v>
      </c>
      <c r="G62" s="128">
        <f t="shared" si="6"/>
        <v>1000</v>
      </c>
      <c r="H62" s="128">
        <v>1000</v>
      </c>
      <c r="I62" s="128"/>
      <c r="J62" s="128"/>
      <c r="K62" s="128"/>
      <c r="L62" s="116">
        <f t="shared" si="3"/>
        <v>0</v>
      </c>
      <c r="M62" s="231"/>
      <c r="N62" s="116">
        <f t="shared" si="4"/>
        <v>0</v>
      </c>
    </row>
    <row r="63" spans="1:14" s="268" customFormat="1" ht="69.75" customHeight="1">
      <c r="A63" s="251"/>
      <c r="B63" s="251" t="s">
        <v>626</v>
      </c>
      <c r="C63" s="251" t="s">
        <v>402</v>
      </c>
      <c r="D63" s="131" t="s">
        <v>395</v>
      </c>
      <c r="E63" s="251" t="s">
        <v>403</v>
      </c>
      <c r="F63" s="131" t="s">
        <v>340</v>
      </c>
      <c r="G63" s="128">
        <f t="shared" si="6"/>
        <v>5000</v>
      </c>
      <c r="H63" s="128">
        <v>5000</v>
      </c>
      <c r="I63" s="128"/>
      <c r="J63" s="128"/>
      <c r="K63" s="128"/>
      <c r="L63" s="116">
        <f t="shared" si="3"/>
        <v>0</v>
      </c>
      <c r="M63" s="231"/>
      <c r="N63" s="116">
        <f t="shared" si="4"/>
        <v>0</v>
      </c>
    </row>
    <row r="64" spans="1:14" s="268" customFormat="1" ht="34.5" customHeight="1">
      <c r="A64" s="251"/>
      <c r="B64" s="251" t="s">
        <v>627</v>
      </c>
      <c r="C64" s="251" t="s">
        <v>404</v>
      </c>
      <c r="D64" s="131" t="s">
        <v>395</v>
      </c>
      <c r="E64" s="251" t="s">
        <v>405</v>
      </c>
      <c r="F64" s="269" t="s">
        <v>287</v>
      </c>
      <c r="G64" s="128">
        <f t="shared" si="6"/>
        <v>2000</v>
      </c>
      <c r="H64" s="128">
        <v>2000</v>
      </c>
      <c r="I64" s="128"/>
      <c r="J64" s="128"/>
      <c r="K64" s="128"/>
      <c r="L64" s="116">
        <f t="shared" si="3"/>
        <v>0</v>
      </c>
      <c r="M64" s="231"/>
      <c r="N64" s="116">
        <f t="shared" si="4"/>
        <v>0</v>
      </c>
    </row>
    <row r="65" spans="1:14" s="268" customFormat="1" ht="34.5" customHeight="1">
      <c r="A65" s="251"/>
      <c r="B65" s="251" t="s">
        <v>628</v>
      </c>
      <c r="C65" s="251" t="s">
        <v>406</v>
      </c>
      <c r="D65" s="131" t="s">
        <v>395</v>
      </c>
      <c r="E65" s="251" t="s">
        <v>407</v>
      </c>
      <c r="F65" s="269" t="s">
        <v>408</v>
      </c>
      <c r="G65" s="128">
        <f t="shared" si="6"/>
        <v>3500</v>
      </c>
      <c r="H65" s="128">
        <v>3500</v>
      </c>
      <c r="I65" s="128"/>
      <c r="J65" s="128"/>
      <c r="K65" s="128"/>
      <c r="L65" s="116">
        <f t="shared" si="3"/>
        <v>0</v>
      </c>
      <c r="M65" s="231"/>
      <c r="N65" s="116">
        <f t="shared" si="4"/>
        <v>0</v>
      </c>
    </row>
    <row r="66" spans="1:16" s="270" customFormat="1" ht="51" customHeight="1">
      <c r="A66" s="251"/>
      <c r="B66" s="251" t="s">
        <v>629</v>
      </c>
      <c r="C66" s="251" t="s">
        <v>409</v>
      </c>
      <c r="D66" s="131" t="s">
        <v>395</v>
      </c>
      <c r="E66" s="251" t="s">
        <v>409</v>
      </c>
      <c r="F66" s="131" t="s">
        <v>340</v>
      </c>
      <c r="G66" s="128">
        <f t="shared" si="6"/>
        <v>3700</v>
      </c>
      <c r="H66" s="128">
        <v>3700</v>
      </c>
      <c r="I66" s="246"/>
      <c r="J66" s="128"/>
      <c r="K66" s="128"/>
      <c r="L66" s="116">
        <f t="shared" si="3"/>
        <v>0</v>
      </c>
      <c r="M66" s="231"/>
      <c r="N66" s="116">
        <f t="shared" si="4"/>
        <v>0</v>
      </c>
      <c r="P66" s="268"/>
    </row>
    <row r="67" spans="1:14" s="268" customFormat="1" ht="45" customHeight="1">
      <c r="A67" s="251"/>
      <c r="B67" s="251" t="s">
        <v>630</v>
      </c>
      <c r="C67" s="251" t="s">
        <v>410</v>
      </c>
      <c r="D67" s="131" t="s">
        <v>395</v>
      </c>
      <c r="E67" s="133" t="s">
        <v>411</v>
      </c>
      <c r="F67" s="131" t="s">
        <v>289</v>
      </c>
      <c r="G67" s="128">
        <f t="shared" si="6"/>
        <v>5600</v>
      </c>
      <c r="H67" s="128">
        <v>5600</v>
      </c>
      <c r="I67" s="128"/>
      <c r="J67" s="128"/>
      <c r="K67" s="128"/>
      <c r="L67" s="116">
        <f aca="true" t="shared" si="7" ref="L67:L98">K67-J67</f>
        <v>0</v>
      </c>
      <c r="M67" s="231"/>
      <c r="N67" s="116">
        <f aca="true" t="shared" si="8" ref="N67:N98">(M67/G67)*100</f>
        <v>0</v>
      </c>
    </row>
    <row r="68" spans="1:16" s="270" customFormat="1" ht="63.75" customHeight="1">
      <c r="A68" s="251"/>
      <c r="B68" s="251" t="s">
        <v>631</v>
      </c>
      <c r="C68" s="251" t="s">
        <v>412</v>
      </c>
      <c r="D68" s="131" t="s">
        <v>395</v>
      </c>
      <c r="E68" s="251" t="s">
        <v>413</v>
      </c>
      <c r="F68" s="269" t="s">
        <v>340</v>
      </c>
      <c r="G68" s="128">
        <f t="shared" si="6"/>
        <v>4000</v>
      </c>
      <c r="H68" s="128">
        <v>4000</v>
      </c>
      <c r="I68" s="246"/>
      <c r="J68" s="128"/>
      <c r="K68" s="128"/>
      <c r="L68" s="116">
        <f t="shared" si="7"/>
        <v>0</v>
      </c>
      <c r="M68" s="231"/>
      <c r="N68" s="116">
        <f t="shared" si="8"/>
        <v>0</v>
      </c>
      <c r="P68" s="268"/>
    </row>
    <row r="69" spans="1:16" s="270" customFormat="1" ht="54" customHeight="1">
      <c r="A69" s="251"/>
      <c r="B69" s="251" t="s">
        <v>632</v>
      </c>
      <c r="C69" s="251" t="s">
        <v>414</v>
      </c>
      <c r="D69" s="131" t="s">
        <v>395</v>
      </c>
      <c r="E69" s="251" t="s">
        <v>415</v>
      </c>
      <c r="F69" s="269" t="s">
        <v>340</v>
      </c>
      <c r="G69" s="246">
        <f aca="true" t="shared" si="9" ref="G69:G84">SUM(H69:I69)</f>
        <v>5000</v>
      </c>
      <c r="H69" s="128">
        <v>5000</v>
      </c>
      <c r="I69" s="246"/>
      <c r="J69" s="246"/>
      <c r="K69" s="128"/>
      <c r="L69" s="116">
        <f t="shared" si="7"/>
        <v>0</v>
      </c>
      <c r="M69" s="231"/>
      <c r="N69" s="116">
        <f t="shared" si="8"/>
        <v>0</v>
      </c>
      <c r="P69" s="268"/>
    </row>
    <row r="70" spans="1:16" s="270" customFormat="1" ht="41.25" customHeight="1">
      <c r="A70" s="251"/>
      <c r="B70" s="251" t="s">
        <v>633</v>
      </c>
      <c r="C70" s="251" t="s">
        <v>416</v>
      </c>
      <c r="D70" s="131" t="s">
        <v>395</v>
      </c>
      <c r="E70" s="251" t="s">
        <v>417</v>
      </c>
      <c r="F70" s="269" t="s">
        <v>340</v>
      </c>
      <c r="G70" s="246">
        <f t="shared" si="9"/>
        <v>4000</v>
      </c>
      <c r="H70" s="128">
        <v>4000</v>
      </c>
      <c r="I70" s="246"/>
      <c r="J70" s="246"/>
      <c r="K70" s="128"/>
      <c r="L70" s="116">
        <f t="shared" si="7"/>
        <v>0</v>
      </c>
      <c r="M70" s="231"/>
      <c r="N70" s="116">
        <f t="shared" si="8"/>
        <v>0</v>
      </c>
      <c r="P70" s="268"/>
    </row>
    <row r="71" spans="1:16" s="270" customFormat="1" ht="54.75" customHeight="1">
      <c r="A71" s="251"/>
      <c r="B71" s="251" t="s">
        <v>634</v>
      </c>
      <c r="C71" s="251" t="s">
        <v>418</v>
      </c>
      <c r="D71" s="131" t="s">
        <v>395</v>
      </c>
      <c r="E71" s="251" t="s">
        <v>418</v>
      </c>
      <c r="F71" s="269" t="s">
        <v>340</v>
      </c>
      <c r="G71" s="246">
        <f t="shared" si="9"/>
        <v>4000</v>
      </c>
      <c r="H71" s="128">
        <v>4000</v>
      </c>
      <c r="I71" s="246"/>
      <c r="J71" s="246"/>
      <c r="K71" s="128"/>
      <c r="L71" s="116">
        <f t="shared" si="7"/>
        <v>0</v>
      </c>
      <c r="M71" s="231"/>
      <c r="N71" s="116">
        <f t="shared" si="8"/>
        <v>0</v>
      </c>
      <c r="P71" s="268"/>
    </row>
    <row r="72" spans="1:16" s="270" customFormat="1" ht="48.75" customHeight="1">
      <c r="A72" s="251"/>
      <c r="B72" s="251" t="s">
        <v>635</v>
      </c>
      <c r="C72" s="251" t="s">
        <v>419</v>
      </c>
      <c r="D72" s="131" t="s">
        <v>395</v>
      </c>
      <c r="E72" s="251" t="s">
        <v>419</v>
      </c>
      <c r="F72" s="269" t="s">
        <v>340</v>
      </c>
      <c r="G72" s="246">
        <f t="shared" si="9"/>
        <v>1000</v>
      </c>
      <c r="H72" s="128">
        <v>1000</v>
      </c>
      <c r="I72" s="246"/>
      <c r="J72" s="246"/>
      <c r="K72" s="128"/>
      <c r="L72" s="116">
        <f t="shared" si="7"/>
        <v>0</v>
      </c>
      <c r="M72" s="231"/>
      <c r="N72" s="116">
        <f t="shared" si="8"/>
        <v>0</v>
      </c>
      <c r="P72" s="268"/>
    </row>
    <row r="73" spans="1:14" s="268" customFormat="1" ht="50.25" customHeight="1">
      <c r="A73" s="251"/>
      <c r="B73" s="251" t="s">
        <v>636</v>
      </c>
      <c r="C73" s="251" t="s">
        <v>420</v>
      </c>
      <c r="D73" s="131" t="s">
        <v>395</v>
      </c>
      <c r="E73" s="133" t="s">
        <v>421</v>
      </c>
      <c r="F73" s="131" t="s">
        <v>422</v>
      </c>
      <c r="G73" s="246">
        <f t="shared" si="9"/>
        <v>2000</v>
      </c>
      <c r="H73" s="128">
        <v>2000</v>
      </c>
      <c r="I73" s="128"/>
      <c r="J73" s="246"/>
      <c r="K73" s="128"/>
      <c r="L73" s="116">
        <f t="shared" si="7"/>
        <v>0</v>
      </c>
      <c r="M73" s="231"/>
      <c r="N73" s="125">
        <f t="shared" si="8"/>
        <v>0</v>
      </c>
    </row>
    <row r="74" spans="1:14" ht="19.5" customHeight="1">
      <c r="A74" s="222"/>
      <c r="B74" s="222" t="s">
        <v>423</v>
      </c>
      <c r="C74" s="222" t="s">
        <v>424</v>
      </c>
      <c r="D74" s="100"/>
      <c r="E74" s="100"/>
      <c r="F74" s="100"/>
      <c r="G74" s="101">
        <f t="shared" si="9"/>
        <v>70153</v>
      </c>
      <c r="H74" s="101">
        <f>H75+H86+H101+H103</f>
        <v>70153</v>
      </c>
      <c r="I74" s="101">
        <f>I75+I86+I101+I103</f>
        <v>0</v>
      </c>
      <c r="J74" s="134">
        <f>SUM(J75*8+J86*11+J101*1+J103*4)/24</f>
        <v>0</v>
      </c>
      <c r="K74" s="134">
        <f>SUM(K75*8+K86*11+K101*1+K103*4)/24</f>
        <v>0</v>
      </c>
      <c r="L74" s="134">
        <f t="shared" si="7"/>
        <v>0</v>
      </c>
      <c r="M74" s="108">
        <f>SUM(M75,M86,M101,M103)</f>
        <v>0</v>
      </c>
      <c r="N74" s="103">
        <f t="shared" si="8"/>
        <v>0</v>
      </c>
    </row>
    <row r="75" spans="1:16" ht="19.5" customHeight="1">
      <c r="A75" s="248"/>
      <c r="B75" s="248" t="s">
        <v>425</v>
      </c>
      <c r="C75" s="248" t="s">
        <v>426</v>
      </c>
      <c r="D75" s="109"/>
      <c r="E75" s="109"/>
      <c r="F75" s="109"/>
      <c r="G75" s="110">
        <f t="shared" si="9"/>
        <v>10100</v>
      </c>
      <c r="H75" s="110">
        <f>H76+H84</f>
        <v>10100</v>
      </c>
      <c r="I75" s="110">
        <f>I76+I84</f>
        <v>0</v>
      </c>
      <c r="J75" s="118">
        <f>SUM(J76*7+J84*1)/8</f>
        <v>0</v>
      </c>
      <c r="K75" s="118">
        <f>SUM(K76*7+K84*1)/8</f>
        <v>0</v>
      </c>
      <c r="L75" s="112">
        <f t="shared" si="7"/>
        <v>0</v>
      </c>
      <c r="M75" s="119">
        <f>M76+M84</f>
        <v>0</v>
      </c>
      <c r="N75" s="120">
        <f t="shared" si="8"/>
        <v>0</v>
      </c>
      <c r="P75" s="268"/>
    </row>
    <row r="76" spans="1:14" ht="19.5" customHeight="1">
      <c r="A76" s="271"/>
      <c r="B76" s="271" t="s">
        <v>427</v>
      </c>
      <c r="C76" s="271" t="s">
        <v>428</v>
      </c>
      <c r="D76" s="135"/>
      <c r="E76" s="135"/>
      <c r="F76" s="135"/>
      <c r="G76" s="136">
        <f t="shared" si="9"/>
        <v>8600</v>
      </c>
      <c r="H76" s="136">
        <f>SUM(H77:H83)</f>
        <v>8600</v>
      </c>
      <c r="I76" s="136">
        <f>SUM(I77:I83)</f>
        <v>0</v>
      </c>
      <c r="J76" s="137">
        <f>SUM(J77:J83)/7</f>
        <v>0</v>
      </c>
      <c r="K76" s="138">
        <f>SUM(K77:K83)/7</f>
        <v>0</v>
      </c>
      <c r="L76" s="139">
        <f t="shared" si="7"/>
        <v>0</v>
      </c>
      <c r="M76" s="140">
        <f>SUM(M77:M83)</f>
        <v>0</v>
      </c>
      <c r="N76" s="141">
        <f t="shared" si="8"/>
        <v>0</v>
      </c>
    </row>
    <row r="77" spans="1:15" ht="19.5" customHeight="1">
      <c r="A77" s="224"/>
      <c r="B77" s="224" t="s">
        <v>429</v>
      </c>
      <c r="C77" s="251" t="s">
        <v>430</v>
      </c>
      <c r="D77" s="272" t="s">
        <v>431</v>
      </c>
      <c r="E77" s="251" t="s">
        <v>430</v>
      </c>
      <c r="F77" s="131" t="s">
        <v>432</v>
      </c>
      <c r="G77" s="228">
        <f t="shared" si="9"/>
        <v>401</v>
      </c>
      <c r="H77" s="228">
        <v>401</v>
      </c>
      <c r="I77" s="228"/>
      <c r="J77" s="228"/>
      <c r="K77" s="228"/>
      <c r="L77" s="116">
        <f t="shared" si="7"/>
        <v>0</v>
      </c>
      <c r="M77" s="273"/>
      <c r="N77" s="273">
        <f t="shared" si="8"/>
        <v>0</v>
      </c>
      <c r="O77" s="274"/>
    </row>
    <row r="78" spans="1:15" ht="19.5" customHeight="1">
      <c r="A78" s="224"/>
      <c r="B78" s="224" t="s">
        <v>637</v>
      </c>
      <c r="C78" s="275" t="s">
        <v>433</v>
      </c>
      <c r="D78" s="276" t="s">
        <v>431</v>
      </c>
      <c r="E78" s="275" t="s">
        <v>433</v>
      </c>
      <c r="F78" s="131" t="s">
        <v>289</v>
      </c>
      <c r="G78" s="228">
        <f t="shared" si="9"/>
        <v>601</v>
      </c>
      <c r="H78" s="228">
        <v>601</v>
      </c>
      <c r="I78" s="228"/>
      <c r="J78" s="228"/>
      <c r="K78" s="228"/>
      <c r="L78" s="116">
        <f t="shared" si="7"/>
        <v>0</v>
      </c>
      <c r="M78" s="273"/>
      <c r="N78" s="273">
        <f t="shared" si="8"/>
        <v>0</v>
      </c>
      <c r="O78" s="274"/>
    </row>
    <row r="79" spans="1:15" ht="19.5" customHeight="1">
      <c r="A79" s="224"/>
      <c r="B79" s="224" t="s">
        <v>638</v>
      </c>
      <c r="C79" s="275" t="s">
        <v>434</v>
      </c>
      <c r="D79" s="276" t="s">
        <v>431</v>
      </c>
      <c r="E79" s="275" t="s">
        <v>434</v>
      </c>
      <c r="F79" s="131" t="s">
        <v>435</v>
      </c>
      <c r="G79" s="228">
        <f t="shared" si="9"/>
        <v>311</v>
      </c>
      <c r="H79" s="228">
        <v>311</v>
      </c>
      <c r="I79" s="228"/>
      <c r="J79" s="228"/>
      <c r="K79" s="228"/>
      <c r="L79" s="116">
        <f t="shared" si="7"/>
        <v>0</v>
      </c>
      <c r="M79" s="273"/>
      <c r="N79" s="273">
        <f t="shared" si="8"/>
        <v>0</v>
      </c>
      <c r="O79" s="274"/>
    </row>
    <row r="80" spans="1:15" ht="19.5" customHeight="1">
      <c r="A80" s="224"/>
      <c r="B80" s="224" t="s">
        <v>639</v>
      </c>
      <c r="C80" s="275" t="s">
        <v>436</v>
      </c>
      <c r="D80" s="276" t="s">
        <v>431</v>
      </c>
      <c r="E80" s="275" t="s">
        <v>436</v>
      </c>
      <c r="F80" s="131" t="s">
        <v>311</v>
      </c>
      <c r="G80" s="228">
        <f t="shared" si="9"/>
        <v>860</v>
      </c>
      <c r="H80" s="228">
        <v>860</v>
      </c>
      <c r="I80" s="228"/>
      <c r="J80" s="228"/>
      <c r="K80" s="228"/>
      <c r="L80" s="116">
        <f t="shared" si="7"/>
        <v>0</v>
      </c>
      <c r="M80" s="273"/>
      <c r="N80" s="273">
        <f t="shared" si="8"/>
        <v>0</v>
      </c>
      <c r="O80" s="274"/>
    </row>
    <row r="81" spans="1:15" ht="19.5" customHeight="1">
      <c r="A81" s="224"/>
      <c r="B81" s="224" t="s">
        <v>640</v>
      </c>
      <c r="C81" s="275" t="s">
        <v>437</v>
      </c>
      <c r="D81" s="276" t="s">
        <v>431</v>
      </c>
      <c r="E81" s="275" t="s">
        <v>437</v>
      </c>
      <c r="F81" s="131" t="s">
        <v>438</v>
      </c>
      <c r="G81" s="228">
        <f t="shared" si="9"/>
        <v>1694</v>
      </c>
      <c r="H81" s="228">
        <v>1694</v>
      </c>
      <c r="I81" s="228"/>
      <c r="J81" s="228"/>
      <c r="K81" s="228"/>
      <c r="L81" s="116">
        <f t="shared" si="7"/>
        <v>0</v>
      </c>
      <c r="M81" s="273"/>
      <c r="N81" s="273">
        <f t="shared" si="8"/>
        <v>0</v>
      </c>
      <c r="O81" s="274"/>
    </row>
    <row r="82" spans="1:15" ht="19.5" customHeight="1">
      <c r="A82" s="224"/>
      <c r="B82" s="224" t="s">
        <v>641</v>
      </c>
      <c r="C82" s="275" t="s">
        <v>439</v>
      </c>
      <c r="D82" s="276" t="s">
        <v>431</v>
      </c>
      <c r="E82" s="275" t="s">
        <v>439</v>
      </c>
      <c r="F82" s="131" t="s">
        <v>440</v>
      </c>
      <c r="G82" s="228">
        <f t="shared" si="9"/>
        <v>895</v>
      </c>
      <c r="H82" s="228">
        <v>895</v>
      </c>
      <c r="I82" s="228"/>
      <c r="J82" s="228"/>
      <c r="K82" s="228"/>
      <c r="L82" s="116">
        <f t="shared" si="7"/>
        <v>0</v>
      </c>
      <c r="M82" s="273"/>
      <c r="N82" s="273">
        <f t="shared" si="8"/>
        <v>0</v>
      </c>
      <c r="O82" s="274"/>
    </row>
    <row r="83" spans="1:15" ht="19.5" customHeight="1">
      <c r="A83" s="224"/>
      <c r="B83" s="224" t="s">
        <v>642</v>
      </c>
      <c r="C83" s="251" t="s">
        <v>441</v>
      </c>
      <c r="D83" s="276" t="s">
        <v>431</v>
      </c>
      <c r="E83" s="251" t="s">
        <v>441</v>
      </c>
      <c r="F83" s="131" t="s">
        <v>314</v>
      </c>
      <c r="G83" s="228">
        <f t="shared" si="9"/>
        <v>3838</v>
      </c>
      <c r="H83" s="228">
        <v>3838</v>
      </c>
      <c r="I83" s="228"/>
      <c r="J83" s="228"/>
      <c r="K83" s="228"/>
      <c r="L83" s="116">
        <f t="shared" si="7"/>
        <v>0</v>
      </c>
      <c r="M83" s="273"/>
      <c r="N83" s="273">
        <f t="shared" si="8"/>
        <v>0</v>
      </c>
      <c r="O83" s="274"/>
    </row>
    <row r="84" spans="1:14" ht="19.5" customHeight="1">
      <c r="A84" s="271"/>
      <c r="B84" s="271" t="s">
        <v>442</v>
      </c>
      <c r="C84" s="271" t="s">
        <v>443</v>
      </c>
      <c r="D84" s="135"/>
      <c r="E84" s="135"/>
      <c r="F84" s="135"/>
      <c r="G84" s="136">
        <f t="shared" si="9"/>
        <v>1500</v>
      </c>
      <c r="H84" s="136">
        <f>H85</f>
        <v>1500</v>
      </c>
      <c r="I84" s="136">
        <f>SUM(I85:I85)</f>
        <v>0</v>
      </c>
      <c r="J84" s="142">
        <f>SUM(J85)/1</f>
        <v>0</v>
      </c>
      <c r="K84" s="142">
        <f>SUM(K85)/1</f>
        <v>0</v>
      </c>
      <c r="L84" s="139">
        <f t="shared" si="7"/>
        <v>0</v>
      </c>
      <c r="M84" s="142">
        <f>SUM(M85)</f>
        <v>0</v>
      </c>
      <c r="N84" s="137">
        <f t="shared" si="8"/>
        <v>0</v>
      </c>
    </row>
    <row r="85" spans="1:14" ht="19.5" customHeight="1">
      <c r="A85" s="251"/>
      <c r="B85" s="251" t="s">
        <v>444</v>
      </c>
      <c r="C85" s="251" t="s">
        <v>445</v>
      </c>
      <c r="D85" s="276" t="s">
        <v>446</v>
      </c>
      <c r="E85" s="251" t="s">
        <v>445</v>
      </c>
      <c r="F85" s="269" t="s">
        <v>643</v>
      </c>
      <c r="G85" s="246">
        <f>H85</f>
        <v>1500</v>
      </c>
      <c r="H85" s="246">
        <v>1500</v>
      </c>
      <c r="I85" s="246"/>
      <c r="J85" s="246"/>
      <c r="K85" s="246"/>
      <c r="L85" s="116">
        <f t="shared" si="7"/>
        <v>0</v>
      </c>
      <c r="M85" s="277">
        <v>0</v>
      </c>
      <c r="N85" s="278">
        <f t="shared" si="8"/>
        <v>0</v>
      </c>
    </row>
    <row r="86" spans="1:15" s="268" customFormat="1" ht="19.5" customHeight="1">
      <c r="A86" s="248"/>
      <c r="B86" s="248" t="s">
        <v>447</v>
      </c>
      <c r="C86" s="248" t="s">
        <v>448</v>
      </c>
      <c r="D86" s="248"/>
      <c r="E86" s="248"/>
      <c r="F86" s="248"/>
      <c r="G86" s="279">
        <f>G87+G94+G99</f>
        <v>46600</v>
      </c>
      <c r="H86" s="279">
        <f>H87+H94+H99</f>
        <v>46600</v>
      </c>
      <c r="I86" s="279">
        <f>I87+I94+I99</f>
        <v>0</v>
      </c>
      <c r="J86" s="280">
        <f>SUM(J87*6+J94*4+J99*1)/11</f>
        <v>0</v>
      </c>
      <c r="K86" s="280">
        <f>SUM(K87*6+K94*4+K99*1)/11</f>
        <v>0</v>
      </c>
      <c r="L86" s="118">
        <f t="shared" si="7"/>
        <v>0</v>
      </c>
      <c r="M86" s="281">
        <f>SUM(M87,M94,M99)</f>
        <v>0</v>
      </c>
      <c r="N86" s="280">
        <f t="shared" si="8"/>
        <v>0</v>
      </c>
      <c r="O86" s="282"/>
    </row>
    <row r="87" spans="1:15" s="268" customFormat="1" ht="19.5" customHeight="1">
      <c r="A87" s="271"/>
      <c r="B87" s="271" t="s">
        <v>449</v>
      </c>
      <c r="C87" s="271" t="s">
        <v>450</v>
      </c>
      <c r="D87" s="271"/>
      <c r="E87" s="271"/>
      <c r="F87" s="271"/>
      <c r="G87" s="283">
        <f aca="true" t="shared" si="10" ref="G87:G123">SUM(H87:I87)</f>
        <v>15000</v>
      </c>
      <c r="H87" s="283">
        <f>SUM(H88:H93)</f>
        <v>15000</v>
      </c>
      <c r="I87" s="283">
        <f>SUM(I88:I93)</f>
        <v>0</v>
      </c>
      <c r="J87" s="143">
        <f>SUM(J88:J93)/6</f>
        <v>0</v>
      </c>
      <c r="K87" s="143">
        <f>SUM(K88:K93)/6</f>
        <v>0</v>
      </c>
      <c r="L87" s="139">
        <f t="shared" si="7"/>
        <v>0</v>
      </c>
      <c r="M87" s="284">
        <f>SUM(M88:M93)</f>
        <v>0</v>
      </c>
      <c r="N87" s="137">
        <f t="shared" si="8"/>
        <v>0</v>
      </c>
      <c r="O87" s="282"/>
    </row>
    <row r="88" spans="1:15" ht="19.5" customHeight="1">
      <c r="A88" s="224"/>
      <c r="B88" s="224" t="s">
        <v>451</v>
      </c>
      <c r="C88" s="275" t="s">
        <v>452</v>
      </c>
      <c r="D88" s="276" t="s">
        <v>431</v>
      </c>
      <c r="E88" s="275" t="s">
        <v>452</v>
      </c>
      <c r="F88" s="269" t="s">
        <v>287</v>
      </c>
      <c r="G88" s="246">
        <f t="shared" si="10"/>
        <v>3000</v>
      </c>
      <c r="H88" s="128">
        <v>3000</v>
      </c>
      <c r="I88" s="228"/>
      <c r="J88" s="246"/>
      <c r="K88" s="128"/>
      <c r="L88" s="116">
        <f t="shared" si="7"/>
        <v>0</v>
      </c>
      <c r="M88" s="231"/>
      <c r="N88" s="277">
        <f t="shared" si="8"/>
        <v>0</v>
      </c>
      <c r="O88" s="274"/>
    </row>
    <row r="89" spans="1:15" ht="19.5" customHeight="1">
      <c r="A89" s="224"/>
      <c r="B89" s="224" t="s">
        <v>644</v>
      </c>
      <c r="C89" s="275" t="s">
        <v>453</v>
      </c>
      <c r="D89" s="276" t="s">
        <v>431</v>
      </c>
      <c r="E89" s="275" t="s">
        <v>453</v>
      </c>
      <c r="F89" s="269" t="s">
        <v>287</v>
      </c>
      <c r="G89" s="246">
        <f t="shared" si="10"/>
        <v>1500</v>
      </c>
      <c r="H89" s="128">
        <v>1500</v>
      </c>
      <c r="I89" s="228"/>
      <c r="J89" s="246"/>
      <c r="K89" s="128"/>
      <c r="L89" s="116">
        <f t="shared" si="7"/>
        <v>0</v>
      </c>
      <c r="M89" s="231"/>
      <c r="N89" s="277">
        <f t="shared" si="8"/>
        <v>0</v>
      </c>
      <c r="O89" s="274"/>
    </row>
    <row r="90" spans="1:15" ht="19.5" customHeight="1">
      <c r="A90" s="224"/>
      <c r="B90" s="224" t="s">
        <v>645</v>
      </c>
      <c r="C90" s="275" t="s">
        <v>454</v>
      </c>
      <c r="D90" s="276" t="s">
        <v>431</v>
      </c>
      <c r="E90" s="275" t="s">
        <v>454</v>
      </c>
      <c r="F90" s="269" t="s">
        <v>287</v>
      </c>
      <c r="G90" s="246">
        <f t="shared" si="10"/>
        <v>898</v>
      </c>
      <c r="H90" s="128">
        <v>898</v>
      </c>
      <c r="I90" s="228"/>
      <c r="J90" s="246"/>
      <c r="K90" s="128"/>
      <c r="L90" s="116">
        <f t="shared" si="7"/>
        <v>0</v>
      </c>
      <c r="M90" s="231"/>
      <c r="N90" s="277">
        <f t="shared" si="8"/>
        <v>0</v>
      </c>
      <c r="O90" s="274"/>
    </row>
    <row r="91" spans="1:15" ht="19.5" customHeight="1">
      <c r="A91" s="224"/>
      <c r="B91" s="224" t="s">
        <v>646</v>
      </c>
      <c r="C91" s="275" t="s">
        <v>455</v>
      </c>
      <c r="D91" s="276" t="s">
        <v>431</v>
      </c>
      <c r="E91" s="275" t="s">
        <v>455</v>
      </c>
      <c r="F91" s="269" t="s">
        <v>287</v>
      </c>
      <c r="G91" s="246">
        <f t="shared" si="10"/>
        <v>6000</v>
      </c>
      <c r="H91" s="128">
        <v>6000</v>
      </c>
      <c r="I91" s="228"/>
      <c r="J91" s="246"/>
      <c r="K91" s="128"/>
      <c r="L91" s="116">
        <f t="shared" si="7"/>
        <v>0</v>
      </c>
      <c r="M91" s="231"/>
      <c r="N91" s="277">
        <f t="shared" si="8"/>
        <v>0</v>
      </c>
      <c r="O91" s="274"/>
    </row>
    <row r="92" spans="1:15" ht="19.5" customHeight="1">
      <c r="A92" s="224"/>
      <c r="B92" s="224" t="s">
        <v>647</v>
      </c>
      <c r="C92" s="275" t="s">
        <v>456</v>
      </c>
      <c r="D92" s="285" t="s">
        <v>431</v>
      </c>
      <c r="E92" s="275" t="s">
        <v>456</v>
      </c>
      <c r="F92" s="269" t="s">
        <v>287</v>
      </c>
      <c r="G92" s="246">
        <f t="shared" si="10"/>
        <v>2250</v>
      </c>
      <c r="H92" s="128">
        <v>2250</v>
      </c>
      <c r="I92" s="228"/>
      <c r="J92" s="246"/>
      <c r="K92" s="128"/>
      <c r="L92" s="116">
        <f t="shared" si="7"/>
        <v>0</v>
      </c>
      <c r="M92" s="231"/>
      <c r="N92" s="277">
        <f t="shared" si="8"/>
        <v>0</v>
      </c>
      <c r="O92" s="274"/>
    </row>
    <row r="93" spans="1:15" ht="19.5" customHeight="1">
      <c r="A93" s="224"/>
      <c r="B93" s="224" t="s">
        <v>648</v>
      </c>
      <c r="C93" s="275" t="s">
        <v>457</v>
      </c>
      <c r="D93" s="285" t="s">
        <v>431</v>
      </c>
      <c r="E93" s="275" t="s">
        <v>457</v>
      </c>
      <c r="F93" s="269" t="s">
        <v>287</v>
      </c>
      <c r="G93" s="246">
        <f t="shared" si="10"/>
        <v>1352</v>
      </c>
      <c r="H93" s="128">
        <v>1352</v>
      </c>
      <c r="I93" s="228"/>
      <c r="J93" s="246"/>
      <c r="K93" s="128"/>
      <c r="L93" s="116">
        <f t="shared" si="7"/>
        <v>0</v>
      </c>
      <c r="M93" s="231"/>
      <c r="N93" s="277">
        <f t="shared" si="8"/>
        <v>0</v>
      </c>
      <c r="O93" s="274"/>
    </row>
    <row r="94" spans="1:14" s="268" customFormat="1" ht="19.5" customHeight="1">
      <c r="A94" s="271"/>
      <c r="B94" s="271" t="s">
        <v>458</v>
      </c>
      <c r="C94" s="271" t="s">
        <v>459</v>
      </c>
      <c r="D94" s="286" t="s">
        <v>460</v>
      </c>
      <c r="E94" s="271" t="s">
        <v>460</v>
      </c>
      <c r="F94" s="286" t="s">
        <v>460</v>
      </c>
      <c r="G94" s="283">
        <f t="shared" si="10"/>
        <v>24600</v>
      </c>
      <c r="H94" s="283">
        <f>SUM(H95:H98)</f>
        <v>24600</v>
      </c>
      <c r="I94" s="283"/>
      <c r="J94" s="143">
        <f>SUM(J95:J98)/4</f>
        <v>0</v>
      </c>
      <c r="K94" s="143">
        <f>SUM(K95:K98)/4</f>
        <v>0</v>
      </c>
      <c r="L94" s="143">
        <f t="shared" si="7"/>
        <v>0</v>
      </c>
      <c r="M94" s="283">
        <f>SUM(M95:M98)</f>
        <v>0</v>
      </c>
      <c r="N94" s="137">
        <f t="shared" si="8"/>
        <v>0</v>
      </c>
    </row>
    <row r="95" spans="1:14" s="268" customFormat="1" ht="19.5" customHeight="1">
      <c r="A95" s="251"/>
      <c r="B95" s="251" t="s">
        <v>461</v>
      </c>
      <c r="C95" s="287" t="s">
        <v>462</v>
      </c>
      <c r="D95" s="276" t="s">
        <v>649</v>
      </c>
      <c r="E95" s="287" t="s">
        <v>463</v>
      </c>
      <c r="F95" s="269" t="s">
        <v>287</v>
      </c>
      <c r="G95" s="246">
        <f t="shared" si="10"/>
        <v>11200</v>
      </c>
      <c r="H95" s="246">
        <v>11200</v>
      </c>
      <c r="I95" s="246"/>
      <c r="J95" s="246"/>
      <c r="K95" s="246"/>
      <c r="L95" s="125">
        <f t="shared" si="7"/>
        <v>0</v>
      </c>
      <c r="M95" s="231"/>
      <c r="N95" s="277">
        <f t="shared" si="8"/>
        <v>0</v>
      </c>
    </row>
    <row r="96" spans="1:14" s="268" customFormat="1" ht="19.5" customHeight="1">
      <c r="A96" s="251"/>
      <c r="B96" s="251" t="s">
        <v>650</v>
      </c>
      <c r="C96" s="288" t="s">
        <v>464</v>
      </c>
      <c r="D96" s="272" t="s">
        <v>446</v>
      </c>
      <c r="E96" s="287" t="s">
        <v>465</v>
      </c>
      <c r="F96" s="269" t="s">
        <v>287</v>
      </c>
      <c r="G96" s="246">
        <f t="shared" si="10"/>
        <v>7800</v>
      </c>
      <c r="H96" s="246">
        <v>7800</v>
      </c>
      <c r="I96" s="246"/>
      <c r="J96" s="246"/>
      <c r="K96" s="246"/>
      <c r="L96" s="125">
        <f t="shared" si="7"/>
        <v>0</v>
      </c>
      <c r="M96" s="231"/>
      <c r="N96" s="116">
        <f t="shared" si="8"/>
        <v>0</v>
      </c>
    </row>
    <row r="97" spans="1:15" s="268" customFormat="1" ht="18" customHeight="1">
      <c r="A97" s="251"/>
      <c r="B97" s="251" t="s">
        <v>651</v>
      </c>
      <c r="C97" s="251" t="s">
        <v>466</v>
      </c>
      <c r="D97" s="289" t="s">
        <v>446</v>
      </c>
      <c r="E97" s="287" t="s">
        <v>467</v>
      </c>
      <c r="F97" s="269" t="s">
        <v>287</v>
      </c>
      <c r="G97" s="228">
        <f t="shared" si="10"/>
        <v>2000</v>
      </c>
      <c r="H97" s="246">
        <v>2000</v>
      </c>
      <c r="I97" s="246"/>
      <c r="J97" s="228"/>
      <c r="K97" s="246"/>
      <c r="L97" s="125">
        <f t="shared" si="7"/>
        <v>0</v>
      </c>
      <c r="M97" s="231"/>
      <c r="N97" s="277">
        <f t="shared" si="8"/>
        <v>0</v>
      </c>
      <c r="O97" s="290"/>
    </row>
    <row r="98" spans="1:14" s="268" customFormat="1" ht="18" customHeight="1">
      <c r="A98" s="251"/>
      <c r="B98" s="251" t="s">
        <v>652</v>
      </c>
      <c r="C98" s="251" t="s">
        <v>468</v>
      </c>
      <c r="D98" s="276" t="s">
        <v>649</v>
      </c>
      <c r="E98" s="251" t="s">
        <v>469</v>
      </c>
      <c r="F98" s="269" t="s">
        <v>287</v>
      </c>
      <c r="G98" s="228">
        <f t="shared" si="10"/>
        <v>3600</v>
      </c>
      <c r="H98" s="228">
        <v>3600</v>
      </c>
      <c r="I98" s="228"/>
      <c r="J98" s="228"/>
      <c r="K98" s="228"/>
      <c r="L98" s="125">
        <f t="shared" si="7"/>
        <v>0</v>
      </c>
      <c r="M98" s="231"/>
      <c r="N98" s="277">
        <f t="shared" si="8"/>
        <v>0</v>
      </c>
    </row>
    <row r="99" spans="1:14" s="268" customFormat="1" ht="19.5" customHeight="1">
      <c r="A99" s="271"/>
      <c r="B99" s="271" t="s">
        <v>470</v>
      </c>
      <c r="C99" s="271" t="s">
        <v>471</v>
      </c>
      <c r="D99" s="271"/>
      <c r="E99" s="271"/>
      <c r="F99" s="271"/>
      <c r="G99" s="283">
        <f t="shared" si="10"/>
        <v>7000</v>
      </c>
      <c r="H99" s="283">
        <f>SUM(H100:H100)</f>
        <v>7000</v>
      </c>
      <c r="I99" s="283">
        <f>SUM(I100:I100)</f>
        <v>0</v>
      </c>
      <c r="J99" s="291">
        <f>SUM(J100)/1</f>
        <v>0</v>
      </c>
      <c r="K99" s="291">
        <f>SUM(K100)/1</f>
        <v>0</v>
      </c>
      <c r="L99" s="292">
        <f aca="true" t="shared" si="11" ref="L99:L112">K99-J99</f>
        <v>0</v>
      </c>
      <c r="M99" s="283">
        <f>SUM(M100:M100)</f>
        <v>0</v>
      </c>
      <c r="N99" s="293">
        <f aca="true" t="shared" si="12" ref="N99:N124">(M99/G99)*100</f>
        <v>0</v>
      </c>
    </row>
    <row r="100" spans="1:14" ht="44.25" customHeight="1">
      <c r="A100" s="224"/>
      <c r="B100" s="224" t="s">
        <v>472</v>
      </c>
      <c r="C100" s="288" t="s">
        <v>473</v>
      </c>
      <c r="D100" s="269" t="s">
        <v>474</v>
      </c>
      <c r="E100" s="287" t="s">
        <v>475</v>
      </c>
      <c r="F100" s="269" t="s">
        <v>476</v>
      </c>
      <c r="G100" s="228">
        <f t="shared" si="10"/>
        <v>7000</v>
      </c>
      <c r="H100" s="228">
        <v>7000</v>
      </c>
      <c r="I100" s="228"/>
      <c r="J100" s="116"/>
      <c r="K100" s="116"/>
      <c r="L100" s="116">
        <f t="shared" si="11"/>
        <v>0</v>
      </c>
      <c r="M100" s="116"/>
      <c r="N100" s="116">
        <f t="shared" si="12"/>
        <v>0</v>
      </c>
    </row>
    <row r="101" spans="1:15" s="268" customFormat="1" ht="19.5" customHeight="1">
      <c r="A101" s="248"/>
      <c r="B101" s="248" t="s">
        <v>477</v>
      </c>
      <c r="C101" s="248" t="s">
        <v>478</v>
      </c>
      <c r="D101" s="248"/>
      <c r="E101" s="248"/>
      <c r="F101" s="248"/>
      <c r="G101" s="279">
        <f t="shared" si="10"/>
        <v>1000</v>
      </c>
      <c r="H101" s="279">
        <f>H102</f>
        <v>1000</v>
      </c>
      <c r="I101" s="279">
        <f>I102</f>
        <v>0</v>
      </c>
      <c r="J101" s="294">
        <f>SUM(J102)/1</f>
        <v>0</v>
      </c>
      <c r="K101" s="294">
        <f>SUM(K102)/1</f>
        <v>0</v>
      </c>
      <c r="L101" s="295">
        <f t="shared" si="11"/>
        <v>0</v>
      </c>
      <c r="M101" s="294">
        <f>SUM(M102)</f>
        <v>0</v>
      </c>
      <c r="N101" s="296">
        <f t="shared" si="12"/>
        <v>0</v>
      </c>
      <c r="O101" s="282"/>
    </row>
    <row r="102" spans="1:15" ht="19.5" customHeight="1">
      <c r="A102" s="224"/>
      <c r="B102" s="224" t="s">
        <v>479</v>
      </c>
      <c r="C102" s="224" t="s">
        <v>480</v>
      </c>
      <c r="D102" s="276" t="s">
        <v>431</v>
      </c>
      <c r="E102" s="251" t="s">
        <v>481</v>
      </c>
      <c r="F102" s="131" t="s">
        <v>289</v>
      </c>
      <c r="G102" s="228">
        <f t="shared" si="10"/>
        <v>1000</v>
      </c>
      <c r="H102" s="228">
        <v>1000</v>
      </c>
      <c r="I102" s="228"/>
      <c r="J102" s="297"/>
      <c r="K102" s="297"/>
      <c r="L102" s="116">
        <f t="shared" si="11"/>
        <v>0</v>
      </c>
      <c r="M102" s="277"/>
      <c r="N102" s="116">
        <f t="shared" si="12"/>
        <v>0</v>
      </c>
      <c r="O102" s="274"/>
    </row>
    <row r="103" spans="1:15" s="268" customFormat="1" ht="19.5" customHeight="1">
      <c r="A103" s="248"/>
      <c r="B103" s="248" t="s">
        <v>482</v>
      </c>
      <c r="C103" s="248" t="s">
        <v>398</v>
      </c>
      <c r="D103" s="248" t="s">
        <v>460</v>
      </c>
      <c r="E103" s="248" t="s">
        <v>460</v>
      </c>
      <c r="F103" s="248" t="s">
        <v>460</v>
      </c>
      <c r="G103" s="279">
        <f t="shared" si="10"/>
        <v>12453</v>
      </c>
      <c r="H103" s="279">
        <f>SUM(H104:H107)</f>
        <v>12453</v>
      </c>
      <c r="I103" s="279">
        <f>SUM(I104:I107)</f>
        <v>0</v>
      </c>
      <c r="J103" s="298">
        <f>SUM(J104:J107)/4</f>
        <v>0</v>
      </c>
      <c r="K103" s="298">
        <f>SUM(K104:K107)/4</f>
        <v>0</v>
      </c>
      <c r="L103" s="295">
        <f t="shared" si="11"/>
        <v>0</v>
      </c>
      <c r="M103" s="279">
        <f>SUM(M104:M107)</f>
        <v>0</v>
      </c>
      <c r="N103" s="296">
        <f t="shared" si="12"/>
        <v>0</v>
      </c>
      <c r="O103" s="282"/>
    </row>
    <row r="104" spans="1:15" ht="18" customHeight="1">
      <c r="A104" s="224"/>
      <c r="B104" s="224" t="s">
        <v>483</v>
      </c>
      <c r="C104" s="224" t="s">
        <v>484</v>
      </c>
      <c r="D104" s="144" t="s">
        <v>485</v>
      </c>
      <c r="E104" s="224" t="s">
        <v>486</v>
      </c>
      <c r="F104" s="131" t="s">
        <v>287</v>
      </c>
      <c r="G104" s="228">
        <f t="shared" si="10"/>
        <v>1255</v>
      </c>
      <c r="H104" s="115">
        <v>1255</v>
      </c>
      <c r="I104" s="115"/>
      <c r="J104" s="228"/>
      <c r="K104" s="115"/>
      <c r="L104" s="116">
        <f t="shared" si="11"/>
        <v>0</v>
      </c>
      <c r="M104" s="231"/>
      <c r="N104" s="145">
        <f t="shared" si="12"/>
        <v>0</v>
      </c>
      <c r="O104" s="299"/>
    </row>
    <row r="105" spans="1:14" ht="19.5" customHeight="1">
      <c r="A105" s="224"/>
      <c r="B105" s="224" t="s">
        <v>653</v>
      </c>
      <c r="C105" s="251" t="s">
        <v>487</v>
      </c>
      <c r="D105" s="146" t="s">
        <v>488</v>
      </c>
      <c r="E105" s="251" t="s">
        <v>489</v>
      </c>
      <c r="F105" s="131" t="s">
        <v>287</v>
      </c>
      <c r="G105" s="246">
        <f t="shared" si="10"/>
        <v>2400</v>
      </c>
      <c r="H105" s="128">
        <v>2400</v>
      </c>
      <c r="I105" s="128"/>
      <c r="J105" s="246"/>
      <c r="K105" s="128"/>
      <c r="L105" s="116">
        <f t="shared" si="11"/>
        <v>0</v>
      </c>
      <c r="M105" s="231"/>
      <c r="N105" s="145">
        <f t="shared" si="12"/>
        <v>0</v>
      </c>
    </row>
    <row r="106" spans="1:14" ht="66.75" customHeight="1">
      <c r="A106" s="224"/>
      <c r="B106" s="224" t="s">
        <v>654</v>
      </c>
      <c r="C106" s="251" t="s">
        <v>490</v>
      </c>
      <c r="D106" s="146" t="s">
        <v>488</v>
      </c>
      <c r="E106" s="251" t="s">
        <v>491</v>
      </c>
      <c r="F106" s="131" t="s">
        <v>287</v>
      </c>
      <c r="G106" s="246">
        <f t="shared" si="10"/>
        <v>1798</v>
      </c>
      <c r="H106" s="128">
        <v>1798</v>
      </c>
      <c r="I106" s="128"/>
      <c r="J106" s="246"/>
      <c r="K106" s="128"/>
      <c r="L106" s="116">
        <f t="shared" si="11"/>
        <v>0</v>
      </c>
      <c r="M106" s="231"/>
      <c r="N106" s="147">
        <f t="shared" si="12"/>
        <v>0</v>
      </c>
    </row>
    <row r="107" spans="1:14" ht="46.5" customHeight="1">
      <c r="A107" s="224"/>
      <c r="B107" s="224" t="s">
        <v>492</v>
      </c>
      <c r="C107" s="264" t="s">
        <v>493</v>
      </c>
      <c r="D107" s="300" t="s">
        <v>494</v>
      </c>
      <c r="E107" s="264" t="s">
        <v>493</v>
      </c>
      <c r="F107" s="226" t="s">
        <v>495</v>
      </c>
      <c r="G107" s="228">
        <f t="shared" si="10"/>
        <v>7000</v>
      </c>
      <c r="H107" s="148">
        <v>7000</v>
      </c>
      <c r="I107" s="149"/>
      <c r="J107" s="228"/>
      <c r="K107" s="148"/>
      <c r="L107" s="116">
        <f t="shared" si="11"/>
        <v>0</v>
      </c>
      <c r="M107" s="231"/>
      <c r="N107" s="145">
        <f t="shared" si="12"/>
        <v>0</v>
      </c>
    </row>
    <row r="108" spans="1:14" ht="18" customHeight="1">
      <c r="A108" s="222"/>
      <c r="B108" s="222" t="s">
        <v>496</v>
      </c>
      <c r="C108" s="222" t="s">
        <v>497</v>
      </c>
      <c r="D108" s="100"/>
      <c r="E108" s="100"/>
      <c r="F108" s="100"/>
      <c r="G108" s="101">
        <f t="shared" si="10"/>
        <v>327100</v>
      </c>
      <c r="H108" s="101">
        <f>SUM(H109:H123)</f>
        <v>327100</v>
      </c>
      <c r="I108" s="101">
        <f>SUM(I109:I123)</f>
        <v>0</v>
      </c>
      <c r="J108" s="134">
        <f>SUM(J109:J123)/15</f>
        <v>0</v>
      </c>
      <c r="K108" s="134">
        <f>SUM(K109:K123)/15</f>
        <v>0</v>
      </c>
      <c r="L108" s="134">
        <f t="shared" si="11"/>
        <v>0</v>
      </c>
      <c r="M108" s="108">
        <f>SUM(M109:M123)</f>
        <v>0</v>
      </c>
      <c r="N108" s="103">
        <f t="shared" si="12"/>
        <v>0</v>
      </c>
    </row>
    <row r="109" spans="1:14" ht="46.5" customHeight="1">
      <c r="A109" s="224"/>
      <c r="B109" s="224" t="s">
        <v>498</v>
      </c>
      <c r="C109" s="224" t="s">
        <v>499</v>
      </c>
      <c r="D109" s="126" t="s">
        <v>339</v>
      </c>
      <c r="E109" s="150" t="s">
        <v>500</v>
      </c>
      <c r="F109" s="126" t="s">
        <v>388</v>
      </c>
      <c r="G109" s="115">
        <f t="shared" si="10"/>
        <v>1500</v>
      </c>
      <c r="H109" s="228">
        <v>1500</v>
      </c>
      <c r="I109" s="115"/>
      <c r="J109" s="115"/>
      <c r="K109" s="228"/>
      <c r="L109" s="116">
        <f t="shared" si="11"/>
        <v>0</v>
      </c>
      <c r="M109" s="231"/>
      <c r="N109" s="107">
        <f t="shared" si="12"/>
        <v>0</v>
      </c>
    </row>
    <row r="110" spans="1:14" ht="41.25" customHeight="1">
      <c r="A110" s="224"/>
      <c r="B110" s="224" t="s">
        <v>655</v>
      </c>
      <c r="C110" s="224" t="s">
        <v>501</v>
      </c>
      <c r="D110" s="126" t="s">
        <v>339</v>
      </c>
      <c r="E110" s="224" t="s">
        <v>501</v>
      </c>
      <c r="F110" s="226" t="s">
        <v>502</v>
      </c>
      <c r="G110" s="115">
        <f t="shared" si="10"/>
        <v>2500</v>
      </c>
      <c r="H110" s="246">
        <v>2500</v>
      </c>
      <c r="I110" s="249"/>
      <c r="J110" s="115"/>
      <c r="K110" s="246"/>
      <c r="L110" s="116">
        <f t="shared" si="11"/>
        <v>0</v>
      </c>
      <c r="M110" s="231"/>
      <c r="N110" s="301">
        <f t="shared" si="12"/>
        <v>0</v>
      </c>
    </row>
    <row r="111" spans="1:14" ht="47.25" customHeight="1">
      <c r="A111" s="224"/>
      <c r="B111" s="224" t="s">
        <v>656</v>
      </c>
      <c r="C111" s="224" t="s">
        <v>503</v>
      </c>
      <c r="D111" s="126" t="s">
        <v>339</v>
      </c>
      <c r="E111" s="224" t="s">
        <v>503</v>
      </c>
      <c r="F111" s="226" t="s">
        <v>314</v>
      </c>
      <c r="G111" s="115">
        <f t="shared" si="10"/>
        <v>1000</v>
      </c>
      <c r="H111" s="128">
        <v>1000</v>
      </c>
      <c r="I111" s="228"/>
      <c r="J111" s="115"/>
      <c r="K111" s="128"/>
      <c r="L111" s="116">
        <f t="shared" si="11"/>
        <v>0</v>
      </c>
      <c r="M111" s="231"/>
      <c r="N111" s="301">
        <f t="shared" si="12"/>
        <v>0</v>
      </c>
    </row>
    <row r="112" spans="1:14" ht="51.75" customHeight="1">
      <c r="A112" s="232" t="s">
        <v>504</v>
      </c>
      <c r="B112" s="224" t="s">
        <v>657</v>
      </c>
      <c r="C112" s="224" t="s">
        <v>505</v>
      </c>
      <c r="D112" s="126" t="s">
        <v>339</v>
      </c>
      <c r="E112" s="224" t="s">
        <v>506</v>
      </c>
      <c r="F112" s="226" t="s">
        <v>287</v>
      </c>
      <c r="G112" s="115">
        <f t="shared" si="10"/>
        <v>0</v>
      </c>
      <c r="H112" s="128">
        <v>0</v>
      </c>
      <c r="I112" s="228"/>
      <c r="J112" s="115"/>
      <c r="K112" s="128"/>
      <c r="L112" s="116">
        <f t="shared" si="11"/>
        <v>0</v>
      </c>
      <c r="M112" s="231"/>
      <c r="N112" s="301" t="e">
        <f t="shared" si="12"/>
        <v>#DIV/0!</v>
      </c>
    </row>
    <row r="113" spans="1:14" ht="49.5" customHeight="1">
      <c r="A113" s="232" t="s">
        <v>504</v>
      </c>
      <c r="B113" s="224" t="s">
        <v>658</v>
      </c>
      <c r="C113" s="224" t="s">
        <v>507</v>
      </c>
      <c r="D113" s="126" t="s">
        <v>339</v>
      </c>
      <c r="E113" s="224" t="s">
        <v>508</v>
      </c>
      <c r="F113" s="226" t="s">
        <v>287</v>
      </c>
      <c r="G113" s="115">
        <f t="shared" si="10"/>
        <v>0</v>
      </c>
      <c r="H113" s="128">
        <v>0</v>
      </c>
      <c r="I113" s="228"/>
      <c r="J113" s="115"/>
      <c r="K113" s="128"/>
      <c r="L113" s="116">
        <f>K111-J111</f>
        <v>0</v>
      </c>
      <c r="M113" s="231"/>
      <c r="N113" s="301" t="e">
        <f t="shared" si="12"/>
        <v>#DIV/0!</v>
      </c>
    </row>
    <row r="114" spans="1:16" s="250" customFormat="1" ht="34.5" customHeight="1">
      <c r="A114" s="232" t="s">
        <v>288</v>
      </c>
      <c r="B114" s="224" t="s">
        <v>659</v>
      </c>
      <c r="C114" s="224" t="s">
        <v>509</v>
      </c>
      <c r="D114" s="126" t="s">
        <v>339</v>
      </c>
      <c r="E114" s="224" t="s">
        <v>510</v>
      </c>
      <c r="F114" s="226" t="s">
        <v>287</v>
      </c>
      <c r="G114" s="115">
        <f t="shared" si="10"/>
        <v>60000</v>
      </c>
      <c r="H114" s="228">
        <v>60000</v>
      </c>
      <c r="I114" s="228"/>
      <c r="J114" s="115"/>
      <c r="K114" s="228"/>
      <c r="L114" s="116">
        <f aca="true" t="shared" si="13" ref="L114:L124">K114-J114</f>
        <v>0</v>
      </c>
      <c r="M114" s="231"/>
      <c r="N114" s="151">
        <f t="shared" si="12"/>
        <v>0</v>
      </c>
      <c r="P114" s="215"/>
    </row>
    <row r="115" spans="1:16" s="250" customFormat="1" ht="42.75" customHeight="1">
      <c r="A115" s="232" t="s">
        <v>504</v>
      </c>
      <c r="B115" s="224" t="s">
        <v>660</v>
      </c>
      <c r="C115" s="224" t="s">
        <v>511</v>
      </c>
      <c r="D115" s="226" t="s">
        <v>512</v>
      </c>
      <c r="E115" s="251" t="s">
        <v>513</v>
      </c>
      <c r="F115" s="269" t="s">
        <v>287</v>
      </c>
      <c r="G115" s="115">
        <f t="shared" si="10"/>
        <v>0</v>
      </c>
      <c r="H115" s="228">
        <v>0</v>
      </c>
      <c r="I115" s="228"/>
      <c r="J115" s="115"/>
      <c r="K115" s="228"/>
      <c r="L115" s="116">
        <f t="shared" si="13"/>
        <v>0</v>
      </c>
      <c r="M115" s="231"/>
      <c r="N115" s="151" t="e">
        <f t="shared" si="12"/>
        <v>#DIV/0!</v>
      </c>
      <c r="P115" s="215"/>
    </row>
    <row r="116" spans="1:16" s="250" customFormat="1" ht="42.75" customHeight="1">
      <c r="A116" s="232" t="s">
        <v>504</v>
      </c>
      <c r="B116" s="224" t="s">
        <v>661</v>
      </c>
      <c r="C116" s="224" t="s">
        <v>514</v>
      </c>
      <c r="D116" s="226" t="s">
        <v>512</v>
      </c>
      <c r="E116" s="251" t="s">
        <v>515</v>
      </c>
      <c r="F116" s="269" t="s">
        <v>314</v>
      </c>
      <c r="G116" s="115">
        <f t="shared" si="10"/>
        <v>0</v>
      </c>
      <c r="H116" s="228">
        <v>0</v>
      </c>
      <c r="I116" s="228"/>
      <c r="J116" s="115"/>
      <c r="K116" s="228"/>
      <c r="L116" s="116">
        <f t="shared" si="13"/>
        <v>0</v>
      </c>
      <c r="M116" s="231"/>
      <c r="N116" s="151" t="e">
        <f t="shared" si="12"/>
        <v>#DIV/0!</v>
      </c>
      <c r="P116" s="215"/>
    </row>
    <row r="117" spans="1:16" s="250" customFormat="1" ht="63.75" customHeight="1">
      <c r="A117" s="224"/>
      <c r="B117" s="224" t="s">
        <v>662</v>
      </c>
      <c r="C117" s="224" t="s">
        <v>516</v>
      </c>
      <c r="D117" s="226" t="s">
        <v>517</v>
      </c>
      <c r="E117" s="224" t="s">
        <v>518</v>
      </c>
      <c r="F117" s="226" t="s">
        <v>519</v>
      </c>
      <c r="G117" s="115">
        <f t="shared" si="10"/>
        <v>4600</v>
      </c>
      <c r="H117" s="246">
        <v>4600</v>
      </c>
      <c r="I117" s="246"/>
      <c r="J117" s="115"/>
      <c r="K117" s="246"/>
      <c r="L117" s="116">
        <f t="shared" si="13"/>
        <v>0</v>
      </c>
      <c r="M117" s="231"/>
      <c r="N117" s="151">
        <f t="shared" si="12"/>
        <v>0</v>
      </c>
      <c r="P117" s="215"/>
    </row>
    <row r="118" spans="1:16" s="250" customFormat="1" ht="63.75" customHeight="1">
      <c r="A118" s="232" t="s">
        <v>675</v>
      </c>
      <c r="B118" s="224" t="s">
        <v>663</v>
      </c>
      <c r="C118" s="224" t="s">
        <v>520</v>
      </c>
      <c r="D118" s="226" t="s">
        <v>517</v>
      </c>
      <c r="E118" s="224" t="s">
        <v>521</v>
      </c>
      <c r="F118" s="226" t="s">
        <v>522</v>
      </c>
      <c r="G118" s="115">
        <f t="shared" si="10"/>
        <v>144110</v>
      </c>
      <c r="H118" s="228">
        <v>144110</v>
      </c>
      <c r="I118" s="228"/>
      <c r="J118" s="115"/>
      <c r="K118" s="228"/>
      <c r="L118" s="116">
        <f t="shared" si="13"/>
        <v>0</v>
      </c>
      <c r="M118" s="231"/>
      <c r="N118" s="151">
        <f t="shared" si="12"/>
        <v>0</v>
      </c>
      <c r="P118" s="215"/>
    </row>
    <row r="119" spans="1:16" s="250" customFormat="1" ht="65.25" customHeight="1">
      <c r="A119" s="232" t="s">
        <v>676</v>
      </c>
      <c r="B119" s="224" t="s">
        <v>664</v>
      </c>
      <c r="C119" s="224" t="s">
        <v>523</v>
      </c>
      <c r="D119" s="226" t="s">
        <v>517</v>
      </c>
      <c r="E119" s="224" t="s">
        <v>524</v>
      </c>
      <c r="F119" s="226" t="s">
        <v>522</v>
      </c>
      <c r="G119" s="115">
        <f t="shared" si="10"/>
        <v>25890</v>
      </c>
      <c r="H119" s="228">
        <v>25890</v>
      </c>
      <c r="I119" s="228"/>
      <c r="J119" s="115"/>
      <c r="K119" s="228"/>
      <c r="L119" s="116">
        <f t="shared" si="13"/>
        <v>0</v>
      </c>
      <c r="M119" s="231"/>
      <c r="N119" s="151">
        <f t="shared" si="12"/>
        <v>0</v>
      </c>
      <c r="P119" s="215"/>
    </row>
    <row r="120" spans="1:16" s="250" customFormat="1" ht="37.5" customHeight="1">
      <c r="A120" s="224"/>
      <c r="B120" s="224" t="s">
        <v>665</v>
      </c>
      <c r="C120" s="224" t="s">
        <v>525</v>
      </c>
      <c r="D120" s="226" t="s">
        <v>517</v>
      </c>
      <c r="E120" s="226" t="s">
        <v>526</v>
      </c>
      <c r="F120" s="226" t="s">
        <v>340</v>
      </c>
      <c r="G120" s="115">
        <f t="shared" si="10"/>
        <v>74000</v>
      </c>
      <c r="H120" s="228">
        <v>74000</v>
      </c>
      <c r="I120" s="228"/>
      <c r="J120" s="115"/>
      <c r="K120" s="228"/>
      <c r="L120" s="116">
        <f t="shared" si="13"/>
        <v>0</v>
      </c>
      <c r="M120" s="231"/>
      <c r="N120" s="151">
        <f t="shared" si="12"/>
        <v>0</v>
      </c>
      <c r="P120" s="215"/>
    </row>
    <row r="121" spans="1:16" s="250" customFormat="1" ht="67.5" customHeight="1">
      <c r="A121" s="224"/>
      <c r="B121" s="224" t="s">
        <v>666</v>
      </c>
      <c r="C121" s="224" t="s">
        <v>527</v>
      </c>
      <c r="D121" s="226" t="s">
        <v>528</v>
      </c>
      <c r="E121" s="251" t="s">
        <v>667</v>
      </c>
      <c r="F121" s="226" t="s">
        <v>340</v>
      </c>
      <c r="G121" s="115">
        <f t="shared" si="10"/>
        <v>2500</v>
      </c>
      <c r="H121" s="228">
        <v>2500</v>
      </c>
      <c r="I121" s="228"/>
      <c r="J121" s="115"/>
      <c r="K121" s="228"/>
      <c r="L121" s="116">
        <f t="shared" si="13"/>
        <v>0</v>
      </c>
      <c r="M121" s="231"/>
      <c r="N121" s="151">
        <f t="shared" si="12"/>
        <v>0</v>
      </c>
      <c r="P121" s="215"/>
    </row>
    <row r="122" spans="1:16" s="250" customFormat="1" ht="48.75" customHeight="1">
      <c r="A122" s="224"/>
      <c r="B122" s="224" t="s">
        <v>668</v>
      </c>
      <c r="C122" s="224" t="s">
        <v>529</v>
      </c>
      <c r="D122" s="226" t="s">
        <v>528</v>
      </c>
      <c r="E122" s="251" t="s">
        <v>669</v>
      </c>
      <c r="F122" s="226" t="s">
        <v>340</v>
      </c>
      <c r="G122" s="115">
        <f t="shared" si="10"/>
        <v>8000</v>
      </c>
      <c r="H122" s="228">
        <v>8000</v>
      </c>
      <c r="I122" s="228"/>
      <c r="J122" s="115"/>
      <c r="K122" s="228"/>
      <c r="L122" s="116">
        <f t="shared" si="13"/>
        <v>0</v>
      </c>
      <c r="M122" s="231"/>
      <c r="N122" s="151">
        <f t="shared" si="12"/>
        <v>0</v>
      </c>
      <c r="P122" s="215"/>
    </row>
    <row r="123" spans="1:16" s="250" customFormat="1" ht="51.75" customHeight="1">
      <c r="A123" s="224"/>
      <c r="B123" s="224" t="s">
        <v>670</v>
      </c>
      <c r="C123" s="224" t="s">
        <v>530</v>
      </c>
      <c r="D123" s="226" t="s">
        <v>528</v>
      </c>
      <c r="E123" s="251" t="s">
        <v>671</v>
      </c>
      <c r="F123" s="226" t="s">
        <v>340</v>
      </c>
      <c r="G123" s="115">
        <f t="shared" si="10"/>
        <v>3000</v>
      </c>
      <c r="H123" s="228">
        <v>3000</v>
      </c>
      <c r="I123" s="228"/>
      <c r="J123" s="115"/>
      <c r="K123" s="228"/>
      <c r="L123" s="116">
        <f t="shared" si="13"/>
        <v>0</v>
      </c>
      <c r="M123" s="231"/>
      <c r="N123" s="151">
        <f t="shared" si="12"/>
        <v>0</v>
      </c>
      <c r="P123" s="215"/>
    </row>
    <row r="124" spans="1:14" ht="27" customHeight="1">
      <c r="A124" s="348" t="s">
        <v>672</v>
      </c>
      <c r="B124" s="349"/>
      <c r="C124" s="349"/>
      <c r="D124" s="349"/>
      <c r="E124" s="349"/>
      <c r="F124" s="350"/>
      <c r="G124" s="115">
        <f>G6+G23+G30+G34+G38+G57+G74+G108</f>
        <v>1234718</v>
      </c>
      <c r="H124" s="115">
        <f>H6+H23+H30+H34+H38+H57+H74+H108</f>
        <v>1155058</v>
      </c>
      <c r="I124" s="115">
        <f>I6+I23+I30+I34+I38+I57+I74+I108</f>
        <v>79660</v>
      </c>
      <c r="J124" s="152">
        <f>(J6*16+J23*6+J30*2+J34*2+J38*15+J57*14+J74*24+J108*15)/94</f>
        <v>0</v>
      </c>
      <c r="K124" s="152">
        <f>(K6*16+K23*6+K30*2+K34*2+K38*15+K57*14+K74*24+K108*15)/94</f>
        <v>0</v>
      </c>
      <c r="L124" s="153">
        <f t="shared" si="13"/>
        <v>0</v>
      </c>
      <c r="M124" s="115">
        <f>M6+M23+M30+M34+M38+M57+M74+M108</f>
        <v>0</v>
      </c>
      <c r="N124" s="151">
        <f t="shared" si="12"/>
        <v>0</v>
      </c>
    </row>
    <row r="125" spans="1:12" ht="19.5">
      <c r="A125" s="216" t="s">
        <v>531</v>
      </c>
      <c r="B125" s="216"/>
      <c r="E125" s="302"/>
      <c r="J125" s="304"/>
      <c r="K125" s="304"/>
      <c r="L125" s="304"/>
    </row>
    <row r="126" spans="1:5" ht="19.5">
      <c r="A126" s="216" t="s">
        <v>532</v>
      </c>
      <c r="B126" s="216"/>
      <c r="E126" s="305"/>
    </row>
  </sheetData>
  <mergeCells count="13">
    <mergeCell ref="B4:B5"/>
    <mergeCell ref="A124:F124"/>
    <mergeCell ref="A1:N1"/>
    <mergeCell ref="A2:N2"/>
    <mergeCell ref="C3:M3"/>
    <mergeCell ref="A4:A5"/>
    <mergeCell ref="C4:C5"/>
    <mergeCell ref="D4:D5"/>
    <mergeCell ref="E4:E5"/>
    <mergeCell ref="F4:F5"/>
    <mergeCell ref="G4:I4"/>
    <mergeCell ref="J4:L4"/>
    <mergeCell ref="M4:N4"/>
  </mergeCells>
  <printOptions horizontalCentered="1"/>
  <pageMargins left="0" right="0" top="0.5905511811023623" bottom="0.5905511811023623" header="0.5118110236220472" footer="0.5118110236220472"/>
  <pageSetup horizontalDpi="600" verticalDpi="600" orientation="landscape" paperSize="9" scale="63" r:id="rId1"/>
  <headerFooter alignWithMargins="0">
    <oddFooter>&amp;C第 &amp;P 頁，共 &amp;N 頁</oddFooter>
  </headerFooter>
  <rowBreaks count="5" manualBreakCount="5">
    <brk id="17" max="13" man="1"/>
    <brk id="37" max="12" man="1"/>
    <brk id="59" max="13" man="1"/>
    <brk id="75" max="13" man="1"/>
    <brk id="106" max="13" man="1"/>
  </rowBreaks>
</worksheet>
</file>

<file path=xl/worksheets/sheet4.xml><?xml version="1.0" encoding="utf-8"?>
<worksheet xmlns="http://schemas.openxmlformats.org/spreadsheetml/2006/main" xmlns:r="http://schemas.openxmlformats.org/officeDocument/2006/relationships">
  <dimension ref="A1:I20"/>
  <sheetViews>
    <sheetView view="pageBreakPreview" zoomScale="75" zoomScaleNormal="75" zoomScaleSheetLayoutView="75" workbookViewId="0" topLeftCell="A1">
      <selection activeCell="A3" sqref="A3"/>
    </sheetView>
  </sheetViews>
  <sheetFormatPr defaultColWidth="9.00390625" defaultRowHeight="16.5"/>
  <cols>
    <col min="1" max="1" width="12.625" style="96" customWidth="1"/>
    <col min="2" max="2" width="27.875" style="96" customWidth="1"/>
    <col min="3" max="3" width="16.50390625" style="96" customWidth="1"/>
    <col min="4" max="5" width="13.625" style="96" customWidth="1"/>
    <col min="6" max="6" width="17.50390625" style="96" customWidth="1"/>
    <col min="7" max="8" width="12.625" style="96" customWidth="1"/>
    <col min="9" max="9" width="14.125" style="96" customWidth="1"/>
    <col min="10" max="16384" width="8.875" style="96" customWidth="1"/>
  </cols>
  <sheetData>
    <row r="1" spans="1:9" ht="29.25" customHeight="1">
      <c r="A1" s="386" t="s">
        <v>688</v>
      </c>
      <c r="B1" s="387"/>
      <c r="C1" s="388"/>
      <c r="D1" s="388"/>
      <c r="E1" s="388"/>
      <c r="F1" s="388"/>
      <c r="G1" s="389"/>
      <c r="H1" s="389"/>
      <c r="I1" s="387"/>
    </row>
    <row r="2" spans="1:9" ht="24" customHeight="1">
      <c r="A2" s="307" t="s">
        <v>719</v>
      </c>
      <c r="B2" s="387"/>
      <c r="C2" s="388"/>
      <c r="D2" s="388"/>
      <c r="E2" s="388"/>
      <c r="F2" s="388"/>
      <c r="G2" s="389"/>
      <c r="H2" s="389"/>
      <c r="I2" s="387"/>
    </row>
    <row r="3" spans="1:9" ht="24" customHeight="1">
      <c r="A3" s="390" t="s">
        <v>689</v>
      </c>
      <c r="B3" s="391" t="s">
        <v>690</v>
      </c>
      <c r="C3" s="391"/>
      <c r="D3" s="391"/>
      <c r="E3" s="391"/>
      <c r="F3" s="391"/>
      <c r="G3" s="391"/>
      <c r="H3" s="391"/>
      <c r="I3" s="392" t="s">
        <v>691</v>
      </c>
    </row>
    <row r="4" spans="1:9" ht="30" customHeight="1">
      <c r="A4" s="393" t="s">
        <v>680</v>
      </c>
      <c r="B4" s="393" t="s">
        <v>681</v>
      </c>
      <c r="C4" s="393" t="s">
        <v>682</v>
      </c>
      <c r="D4" s="393" t="s">
        <v>683</v>
      </c>
      <c r="E4" s="394" t="s">
        <v>692</v>
      </c>
      <c r="F4" s="395"/>
      <c r="G4" s="395"/>
      <c r="H4" s="395"/>
      <c r="I4" s="396"/>
    </row>
    <row r="5" spans="1:9" ht="44.25" customHeight="1">
      <c r="A5" s="397"/>
      <c r="B5" s="397"/>
      <c r="C5" s="397"/>
      <c r="D5" s="397"/>
      <c r="E5" s="398" t="s">
        <v>693</v>
      </c>
      <c r="F5" s="398" t="s">
        <v>684</v>
      </c>
      <c r="G5" s="398" t="s">
        <v>685</v>
      </c>
      <c r="H5" s="398" t="s">
        <v>694</v>
      </c>
      <c r="I5" s="398" t="s">
        <v>686</v>
      </c>
    </row>
    <row r="6" spans="1:9" ht="28.5" customHeight="1">
      <c r="A6" s="399"/>
      <c r="B6" s="399"/>
      <c r="C6" s="399"/>
      <c r="D6" s="399"/>
      <c r="E6" s="399"/>
      <c r="F6" s="399"/>
      <c r="G6" s="399"/>
      <c r="H6" s="399"/>
      <c r="I6" s="399"/>
    </row>
    <row r="7" spans="1:9" ht="28.5" customHeight="1">
      <c r="A7" s="399"/>
      <c r="B7" s="399"/>
      <c r="C7" s="399"/>
      <c r="D7" s="399"/>
      <c r="E7" s="399"/>
      <c r="F7" s="399"/>
      <c r="G7" s="399"/>
      <c r="H7" s="399"/>
      <c r="I7" s="399"/>
    </row>
    <row r="8" spans="1:9" ht="28.5" customHeight="1">
      <c r="A8" s="399"/>
      <c r="B8" s="399"/>
      <c r="C8" s="399"/>
      <c r="D8" s="399"/>
      <c r="E8" s="399"/>
      <c r="F8" s="399"/>
      <c r="G8" s="399"/>
      <c r="H8" s="399"/>
      <c r="I8" s="399"/>
    </row>
    <row r="9" spans="1:9" ht="28.5" customHeight="1">
      <c r="A9" s="399"/>
      <c r="B9" s="399"/>
      <c r="C9" s="399"/>
      <c r="D9" s="399"/>
      <c r="E9" s="399"/>
      <c r="F9" s="399"/>
      <c r="G9" s="399"/>
      <c r="H9" s="399"/>
      <c r="I9" s="399"/>
    </row>
    <row r="10" spans="1:9" ht="28.5" customHeight="1">
      <c r="A10" s="399"/>
      <c r="B10" s="399"/>
      <c r="C10" s="399"/>
      <c r="D10" s="399"/>
      <c r="E10" s="399"/>
      <c r="F10" s="399"/>
      <c r="G10" s="399"/>
      <c r="H10" s="399"/>
      <c r="I10" s="399"/>
    </row>
    <row r="11" spans="1:9" ht="28.5" customHeight="1">
      <c r="A11" s="399"/>
      <c r="B11" s="399"/>
      <c r="C11" s="399"/>
      <c r="D11" s="399"/>
      <c r="E11" s="399"/>
      <c r="F11" s="399"/>
      <c r="G11" s="399"/>
      <c r="H11" s="399"/>
      <c r="I11" s="399"/>
    </row>
    <row r="12" spans="1:9" ht="28.5" customHeight="1">
      <c r="A12" s="399"/>
      <c r="B12" s="399"/>
      <c r="C12" s="399"/>
      <c r="D12" s="399"/>
      <c r="E12" s="399"/>
      <c r="F12" s="399"/>
      <c r="G12" s="399"/>
      <c r="H12" s="399"/>
      <c r="I12" s="399"/>
    </row>
    <row r="13" spans="1:9" ht="28.5" customHeight="1">
      <c r="A13" s="399"/>
      <c r="B13" s="399"/>
      <c r="C13" s="399"/>
      <c r="D13" s="399"/>
      <c r="E13" s="399"/>
      <c r="F13" s="399"/>
      <c r="G13" s="399"/>
      <c r="H13" s="399"/>
      <c r="I13" s="399"/>
    </row>
    <row r="14" spans="1:9" ht="28.5" customHeight="1">
      <c r="A14" s="399"/>
      <c r="B14" s="399"/>
      <c r="C14" s="399"/>
      <c r="D14" s="399"/>
      <c r="E14" s="399"/>
      <c r="F14" s="399"/>
      <c r="G14" s="399"/>
      <c r="H14" s="399"/>
      <c r="I14" s="399"/>
    </row>
    <row r="15" spans="1:9" ht="28.5" customHeight="1">
      <c r="A15" s="399"/>
      <c r="B15" s="399"/>
      <c r="C15" s="399"/>
      <c r="D15" s="399"/>
      <c r="E15" s="399"/>
      <c r="F15" s="399"/>
      <c r="G15" s="399"/>
      <c r="H15" s="399"/>
      <c r="I15" s="399"/>
    </row>
    <row r="16" spans="1:9" ht="28.5" customHeight="1">
      <c r="A16" s="399"/>
      <c r="B16" s="399"/>
      <c r="C16" s="399"/>
      <c r="D16" s="399"/>
      <c r="E16" s="399"/>
      <c r="F16" s="399"/>
      <c r="G16" s="399"/>
      <c r="H16" s="399"/>
      <c r="I16" s="399"/>
    </row>
    <row r="17" spans="1:9" ht="28.5" customHeight="1">
      <c r="A17" s="399"/>
      <c r="B17" s="399"/>
      <c r="C17" s="399"/>
      <c r="D17" s="399"/>
      <c r="E17" s="399"/>
      <c r="F17" s="399"/>
      <c r="G17" s="399"/>
      <c r="H17" s="399"/>
      <c r="I17" s="399"/>
    </row>
    <row r="18" spans="1:9" ht="28.5" customHeight="1">
      <c r="A18" s="327" t="s">
        <v>687</v>
      </c>
      <c r="B18" s="328"/>
      <c r="C18" s="329"/>
      <c r="D18" s="399"/>
      <c r="E18" s="399"/>
      <c r="F18" s="399"/>
      <c r="G18" s="399"/>
      <c r="H18" s="399"/>
      <c r="I18" s="399"/>
    </row>
    <row r="19" ht="23.25" customHeight="1">
      <c r="A19" s="187" t="s">
        <v>695</v>
      </c>
    </row>
    <row r="20" ht="23.25" customHeight="1">
      <c r="A20" s="187" t="s">
        <v>696</v>
      </c>
    </row>
  </sheetData>
  <mergeCells count="7">
    <mergeCell ref="B3:H3"/>
    <mergeCell ref="E4:I4"/>
    <mergeCell ref="A18:C18"/>
    <mergeCell ref="A4:A5"/>
    <mergeCell ref="B4:B5"/>
    <mergeCell ref="C4:C5"/>
    <mergeCell ref="D4:D5"/>
  </mergeCells>
  <printOptions horizontalCentered="1"/>
  <pageMargins left="0.31496062992125984" right="0.31496062992125984" top="0.3937007874015748" bottom="0.1968503937007874" header="0.1968503937007874" footer="0.1968503937007874"/>
  <pageSetup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J26"/>
  <sheetViews>
    <sheetView workbookViewId="0" topLeftCell="A1">
      <selection activeCell="C3" sqref="C3:D3"/>
    </sheetView>
  </sheetViews>
  <sheetFormatPr defaultColWidth="9.00390625" defaultRowHeight="16.5"/>
  <cols>
    <col min="1" max="1" width="15.875" style="404" customWidth="1"/>
    <col min="2" max="2" width="33.50390625" style="404" customWidth="1"/>
    <col min="3" max="3" width="20.625" style="404" customWidth="1"/>
    <col min="4" max="4" width="13.875" style="404" customWidth="1"/>
    <col min="5" max="5" width="16.25390625" style="404" customWidth="1"/>
    <col min="6" max="6" width="11.50390625" style="404" customWidth="1"/>
    <col min="7" max="7" width="18.375" style="404" customWidth="1"/>
    <col min="8" max="9" width="11.375" style="404" customWidth="1"/>
    <col min="10" max="10" width="11.75390625" style="404" customWidth="1"/>
    <col min="11" max="16384" width="8.875" style="404" customWidth="1"/>
  </cols>
  <sheetData>
    <row r="1" spans="1:8" ht="31.5" customHeight="1">
      <c r="A1" s="400" t="s">
        <v>699</v>
      </c>
      <c r="B1" s="401"/>
      <c r="C1" s="401"/>
      <c r="D1" s="402"/>
      <c r="E1" s="402"/>
      <c r="F1" s="403"/>
      <c r="G1" s="403"/>
      <c r="H1" s="401"/>
    </row>
    <row r="2" spans="1:8" ht="24" customHeight="1">
      <c r="A2" s="405" t="s">
        <v>679</v>
      </c>
      <c r="B2" s="401"/>
      <c r="C2" s="401"/>
      <c r="D2" s="402"/>
      <c r="E2" s="402"/>
      <c r="F2" s="403"/>
      <c r="G2" s="403"/>
      <c r="H2" s="401"/>
    </row>
    <row r="3" spans="1:9" ht="19.5" customHeight="1">
      <c r="A3" s="406" t="s">
        <v>700</v>
      </c>
      <c r="B3" s="407"/>
      <c r="C3" s="408" t="s">
        <v>701</v>
      </c>
      <c r="D3" s="408"/>
      <c r="E3" s="407"/>
      <c r="F3" s="407"/>
      <c r="G3" s="407"/>
      <c r="H3" s="407"/>
      <c r="I3" s="409" t="s">
        <v>702</v>
      </c>
    </row>
    <row r="4" spans="1:9" s="414" customFormat="1" ht="45.75" customHeight="1">
      <c r="A4" s="410" t="s">
        <v>703</v>
      </c>
      <c r="B4" s="410" t="s">
        <v>704</v>
      </c>
      <c r="C4" s="411" t="s">
        <v>705</v>
      </c>
      <c r="D4" s="411" t="s">
        <v>706</v>
      </c>
      <c r="E4" s="410" t="s">
        <v>707</v>
      </c>
      <c r="F4" s="410" t="s">
        <v>697</v>
      </c>
      <c r="G4" s="412" t="s">
        <v>708</v>
      </c>
      <c r="H4" s="413" t="s">
        <v>709</v>
      </c>
      <c r="I4" s="413"/>
    </row>
    <row r="5" spans="1:9" s="414" customFormat="1" ht="72.75" customHeight="1">
      <c r="A5" s="415"/>
      <c r="B5" s="415"/>
      <c r="C5" s="411"/>
      <c r="D5" s="411"/>
      <c r="E5" s="416"/>
      <c r="F5" s="415"/>
      <c r="G5" s="417"/>
      <c r="H5" s="418" t="s">
        <v>710</v>
      </c>
      <c r="I5" s="418" t="s">
        <v>711</v>
      </c>
    </row>
    <row r="6" spans="1:9" s="414" customFormat="1" ht="28.5" customHeight="1">
      <c r="A6" s="419"/>
      <c r="B6" s="419"/>
      <c r="C6" s="419"/>
      <c r="D6" s="419"/>
      <c r="E6" s="419"/>
      <c r="F6" s="419"/>
      <c r="G6" s="419"/>
      <c r="H6" s="419"/>
      <c r="I6" s="419"/>
    </row>
    <row r="7" spans="1:9" s="414" customFormat="1" ht="28.5" customHeight="1">
      <c r="A7" s="419"/>
      <c r="B7" s="419"/>
      <c r="C7" s="419"/>
      <c r="D7" s="419"/>
      <c r="E7" s="419"/>
      <c r="F7" s="419"/>
      <c r="G7" s="419"/>
      <c r="H7" s="419"/>
      <c r="I7" s="419"/>
    </row>
    <row r="8" spans="1:9" s="414" customFormat="1" ht="28.5" customHeight="1">
      <c r="A8" s="419"/>
      <c r="B8" s="419"/>
      <c r="C8" s="419"/>
      <c r="D8" s="419"/>
      <c r="E8" s="419"/>
      <c r="F8" s="419"/>
      <c r="G8" s="419"/>
      <c r="H8" s="419"/>
      <c r="I8" s="419"/>
    </row>
    <row r="9" spans="1:9" s="414" customFormat="1" ht="28.5" customHeight="1">
      <c r="A9" s="419"/>
      <c r="B9" s="419"/>
      <c r="C9" s="419"/>
      <c r="D9" s="419"/>
      <c r="E9" s="419"/>
      <c r="F9" s="419"/>
      <c r="G9" s="419"/>
      <c r="H9" s="419"/>
      <c r="I9" s="419"/>
    </row>
    <row r="10" spans="1:9" s="414" customFormat="1" ht="28.5" customHeight="1">
      <c r="A10" s="419"/>
      <c r="B10" s="419"/>
      <c r="C10" s="419"/>
      <c r="D10" s="419"/>
      <c r="E10" s="419"/>
      <c r="F10" s="419"/>
      <c r="G10" s="419"/>
      <c r="H10" s="419"/>
      <c r="I10" s="419"/>
    </row>
    <row r="11" spans="1:9" s="414" customFormat="1" ht="28.5" customHeight="1">
      <c r="A11" s="419"/>
      <c r="B11" s="419"/>
      <c r="C11" s="419"/>
      <c r="D11" s="419"/>
      <c r="E11" s="419"/>
      <c r="F11" s="419"/>
      <c r="G11" s="419"/>
      <c r="H11" s="419"/>
      <c r="I11" s="419"/>
    </row>
    <row r="12" spans="1:9" s="414" customFormat="1" ht="28.5" customHeight="1">
      <c r="A12" s="419"/>
      <c r="B12" s="419"/>
      <c r="C12" s="419"/>
      <c r="D12" s="419"/>
      <c r="E12" s="419"/>
      <c r="F12" s="419"/>
      <c r="G12" s="419"/>
      <c r="H12" s="419"/>
      <c r="I12" s="419"/>
    </row>
    <row r="13" spans="1:9" s="414" customFormat="1" ht="28.5" customHeight="1">
      <c r="A13" s="419"/>
      <c r="B13" s="419"/>
      <c r="C13" s="419"/>
      <c r="D13" s="419"/>
      <c r="E13" s="419"/>
      <c r="F13" s="419"/>
      <c r="G13" s="419"/>
      <c r="H13" s="419"/>
      <c r="I13" s="419"/>
    </row>
    <row r="14" spans="1:9" s="414" customFormat="1" ht="28.5" customHeight="1">
      <c r="A14" s="419"/>
      <c r="B14" s="419"/>
      <c r="C14" s="419"/>
      <c r="D14" s="419"/>
      <c r="E14" s="419"/>
      <c r="F14" s="419"/>
      <c r="G14" s="419"/>
      <c r="H14" s="419"/>
      <c r="I14" s="419"/>
    </row>
    <row r="15" spans="1:9" s="414" customFormat="1" ht="28.5" customHeight="1">
      <c r="A15" s="419"/>
      <c r="B15" s="419"/>
      <c r="C15" s="419"/>
      <c r="D15" s="419"/>
      <c r="E15" s="419"/>
      <c r="F15" s="419"/>
      <c r="G15" s="419"/>
      <c r="H15" s="419"/>
      <c r="I15" s="419"/>
    </row>
    <row r="16" spans="1:9" s="414" customFormat="1" ht="28.5" customHeight="1">
      <c r="A16" s="419"/>
      <c r="B16" s="419"/>
      <c r="C16" s="419"/>
      <c r="D16" s="419"/>
      <c r="E16" s="419"/>
      <c r="F16" s="419"/>
      <c r="G16" s="419"/>
      <c r="H16" s="419"/>
      <c r="I16" s="419"/>
    </row>
    <row r="17" spans="1:9" s="414" customFormat="1" ht="28.5" customHeight="1">
      <c r="A17" s="419"/>
      <c r="B17" s="419"/>
      <c r="C17" s="419"/>
      <c r="D17" s="419"/>
      <c r="E17" s="419"/>
      <c r="F17" s="419"/>
      <c r="G17" s="419"/>
      <c r="H17" s="419"/>
      <c r="I17" s="419"/>
    </row>
    <row r="18" spans="1:9" s="414" customFormat="1" ht="28.5" customHeight="1">
      <c r="A18" s="419"/>
      <c r="B18" s="419"/>
      <c r="C18" s="419"/>
      <c r="D18" s="419"/>
      <c r="E18" s="419"/>
      <c r="F18" s="419"/>
      <c r="G18" s="419"/>
      <c r="H18" s="419"/>
      <c r="I18" s="419"/>
    </row>
    <row r="19" spans="1:9" s="414" customFormat="1" ht="28.5" customHeight="1">
      <c r="A19" s="420" t="s">
        <v>698</v>
      </c>
      <c r="B19" s="421"/>
      <c r="C19" s="421"/>
      <c r="D19" s="422"/>
      <c r="E19" s="419"/>
      <c r="F19" s="419"/>
      <c r="G19" s="419"/>
      <c r="H19" s="419"/>
      <c r="I19" s="419"/>
    </row>
    <row r="20" spans="1:9" s="414" customFormat="1" ht="20.25" customHeight="1">
      <c r="A20" s="423" t="s">
        <v>712</v>
      </c>
      <c r="B20" s="424"/>
      <c r="C20" s="424"/>
      <c r="D20" s="424"/>
      <c r="E20" s="425"/>
      <c r="F20" s="425"/>
      <c r="G20" s="425"/>
      <c r="H20" s="425"/>
      <c r="I20" s="425"/>
    </row>
    <row r="21" spans="1:9" s="414" customFormat="1" ht="19.5" customHeight="1">
      <c r="A21" s="426" t="s">
        <v>713</v>
      </c>
      <c r="B21" s="427"/>
      <c r="C21" s="427"/>
      <c r="D21" s="427"/>
      <c r="E21" s="428"/>
      <c r="F21" s="428"/>
      <c r="G21" s="428"/>
      <c r="H21" s="429"/>
      <c r="I21" s="428"/>
    </row>
    <row r="22" spans="1:10" ht="19.5">
      <c r="A22" s="430" t="s">
        <v>714</v>
      </c>
      <c r="B22" s="431"/>
      <c r="C22" s="431"/>
      <c r="D22" s="432"/>
      <c r="E22" s="433"/>
      <c r="F22" s="431"/>
      <c r="G22" s="431"/>
      <c r="H22" s="432"/>
      <c r="I22" s="431"/>
      <c r="J22" s="434"/>
    </row>
    <row r="23" spans="1:10" ht="19.5">
      <c r="A23" s="435" t="s">
        <v>715</v>
      </c>
      <c r="B23" s="414"/>
      <c r="C23" s="414"/>
      <c r="D23" s="414"/>
      <c r="E23" s="414"/>
      <c r="F23" s="434"/>
      <c r="G23" s="434"/>
      <c r="H23" s="434"/>
      <c r="I23" s="434"/>
      <c r="J23" s="434"/>
    </row>
    <row r="24" spans="1:10" ht="19.5">
      <c r="A24" s="436" t="s">
        <v>716</v>
      </c>
      <c r="B24" s="436"/>
      <c r="C24" s="436"/>
      <c r="D24" s="436"/>
      <c r="E24" s="436"/>
      <c r="F24" s="436"/>
      <c r="G24" s="436"/>
      <c r="H24" s="436"/>
      <c r="I24" s="436"/>
      <c r="J24" s="436"/>
    </row>
    <row r="25" spans="1:10" ht="19.5">
      <c r="A25" s="436" t="s">
        <v>717</v>
      </c>
      <c r="B25" s="436"/>
      <c r="C25" s="436"/>
      <c r="D25" s="436"/>
      <c r="E25" s="436"/>
      <c r="F25" s="436"/>
      <c r="G25" s="436"/>
      <c r="H25" s="436"/>
      <c r="I25" s="436"/>
      <c r="J25" s="436"/>
    </row>
    <row r="26" spans="1:10" ht="19.5">
      <c r="A26" s="436" t="s">
        <v>718</v>
      </c>
      <c r="B26" s="436"/>
      <c r="C26" s="436"/>
      <c r="D26" s="436"/>
      <c r="E26" s="436"/>
      <c r="F26" s="436"/>
      <c r="G26" s="436"/>
      <c r="H26" s="436"/>
      <c r="I26" s="436"/>
      <c r="J26" s="436"/>
    </row>
  </sheetData>
  <mergeCells count="13">
    <mergeCell ref="A24:J24"/>
    <mergeCell ref="A25:J25"/>
    <mergeCell ref="A26:J26"/>
    <mergeCell ref="H4:I4"/>
    <mergeCell ref="A19:D19"/>
    <mergeCell ref="E4:E5"/>
    <mergeCell ref="F4:F5"/>
    <mergeCell ref="G4:G5"/>
    <mergeCell ref="C3:D3"/>
    <mergeCell ref="A4:A5"/>
    <mergeCell ref="B4:B5"/>
    <mergeCell ref="C4:C5"/>
    <mergeCell ref="D4:D5"/>
  </mergeCells>
  <printOptions horizontalCentered="1" verticalCentered="1"/>
  <pageMargins left="0.31496062992125984" right="0.5118110236220472" top="0.3937007874015748" bottom="0.1968503937007874" header="0.5118110236220472" footer="0.5118110236220472"/>
  <pageSetup fitToHeight="1"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dimension ref="A1:K29"/>
  <sheetViews>
    <sheetView zoomScale="75" zoomScaleNormal="75" workbookViewId="0" topLeftCell="A10">
      <selection activeCell="A3" sqref="A3"/>
    </sheetView>
  </sheetViews>
  <sheetFormatPr defaultColWidth="9.00390625" defaultRowHeight="16.5"/>
  <cols>
    <col min="1" max="1" width="29.625" style="159" customWidth="1"/>
    <col min="2" max="2" width="32.625" style="159" customWidth="1"/>
    <col min="3" max="4" width="11.625" style="159" customWidth="1"/>
    <col min="5" max="5" width="13.00390625" style="159" customWidth="1"/>
    <col min="6" max="7" width="11.625" style="159" customWidth="1"/>
    <col min="8" max="8" width="12.125" style="159" customWidth="1"/>
    <col min="9" max="10" width="11.625" style="159" customWidth="1"/>
    <col min="11" max="11" width="31.75390625" style="159" customWidth="1"/>
    <col min="12" max="13" width="25.25390625" style="159" customWidth="1"/>
    <col min="14" max="14" width="13.00390625" style="159" customWidth="1"/>
    <col min="15" max="15" width="41.50390625" style="159" customWidth="1"/>
    <col min="16" max="16" width="13.625" style="159" customWidth="1"/>
    <col min="17" max="17" width="11.00390625" style="159" customWidth="1"/>
    <col min="18" max="19" width="10.25390625" style="159" customWidth="1"/>
    <col min="20" max="20" width="7.75390625" style="159" customWidth="1"/>
    <col min="21" max="21" width="8.25390625" style="159" customWidth="1"/>
    <col min="22" max="22" width="8.875" style="159" customWidth="1"/>
    <col min="23" max="23" width="11.50390625" style="159" customWidth="1"/>
    <col min="24" max="24" width="11.25390625" style="159" customWidth="1"/>
    <col min="25" max="16384" width="8.875" style="159" customWidth="1"/>
  </cols>
  <sheetData>
    <row r="1" spans="1:11" ht="29.25" customHeight="1">
      <c r="A1" s="154" t="s">
        <v>2</v>
      </c>
      <c r="B1" s="155"/>
      <c r="C1" s="156"/>
      <c r="D1" s="156"/>
      <c r="E1" s="156"/>
      <c r="F1" s="156"/>
      <c r="G1" s="156"/>
      <c r="H1" s="156"/>
      <c r="I1" s="157"/>
      <c r="J1" s="157"/>
      <c r="K1" s="158"/>
    </row>
    <row r="2" spans="1:11" ht="21.75" customHeight="1">
      <c r="A2" s="358" t="s">
        <v>679</v>
      </c>
      <c r="B2" s="359"/>
      <c r="C2" s="359"/>
      <c r="D2" s="359"/>
      <c r="E2" s="359"/>
      <c r="F2" s="359"/>
      <c r="G2" s="359"/>
      <c r="H2" s="359"/>
      <c r="I2" s="359"/>
      <c r="J2" s="359"/>
      <c r="K2" s="359"/>
    </row>
    <row r="3" spans="1:11" ht="29.25" customHeight="1">
      <c r="A3" s="160" t="s">
        <v>3</v>
      </c>
      <c r="B3" s="161"/>
      <c r="C3" s="360" t="s">
        <v>4</v>
      </c>
      <c r="D3" s="360"/>
      <c r="E3" s="360"/>
      <c r="F3" s="360"/>
      <c r="G3" s="360"/>
      <c r="H3" s="161"/>
      <c r="I3" s="162"/>
      <c r="J3" s="162"/>
      <c r="K3" s="163" t="s">
        <v>5</v>
      </c>
    </row>
    <row r="4" spans="1:11" s="164" customFormat="1" ht="24" customHeight="1">
      <c r="A4" s="356" t="s">
        <v>6</v>
      </c>
      <c r="B4" s="356" t="s">
        <v>7</v>
      </c>
      <c r="C4" s="365" t="s">
        <v>0</v>
      </c>
      <c r="D4" s="366"/>
      <c r="E4" s="366"/>
      <c r="F4" s="366"/>
      <c r="G4" s="367"/>
      <c r="H4" s="368" t="s">
        <v>8</v>
      </c>
      <c r="I4" s="369"/>
      <c r="J4" s="370"/>
      <c r="K4" s="354" t="s">
        <v>9</v>
      </c>
    </row>
    <row r="5" spans="1:11" ht="27.75" customHeight="1">
      <c r="A5" s="361"/>
      <c r="B5" s="363"/>
      <c r="C5" s="373" t="s">
        <v>10</v>
      </c>
      <c r="D5" s="374"/>
      <c r="E5" s="375"/>
      <c r="F5" s="354" t="s">
        <v>11</v>
      </c>
      <c r="G5" s="354" t="s">
        <v>12</v>
      </c>
      <c r="H5" s="356" t="s">
        <v>1</v>
      </c>
      <c r="I5" s="354" t="s">
        <v>11</v>
      </c>
      <c r="J5" s="354" t="s">
        <v>12</v>
      </c>
      <c r="K5" s="371"/>
    </row>
    <row r="6" spans="1:11" ht="57.75" customHeight="1">
      <c r="A6" s="362"/>
      <c r="B6" s="364"/>
      <c r="C6" s="165" t="s">
        <v>13</v>
      </c>
      <c r="D6" s="165" t="s">
        <v>14</v>
      </c>
      <c r="E6" s="165" t="s">
        <v>15</v>
      </c>
      <c r="F6" s="355"/>
      <c r="G6" s="355"/>
      <c r="H6" s="357"/>
      <c r="I6" s="355"/>
      <c r="J6" s="355"/>
      <c r="K6" s="372"/>
    </row>
    <row r="7" spans="1:11" ht="24" customHeight="1">
      <c r="A7" s="166" t="s">
        <v>16</v>
      </c>
      <c r="B7" s="126"/>
      <c r="C7" s="167">
        <f>C8+C9</f>
        <v>275269</v>
      </c>
      <c r="D7" s="167">
        <f>D8+D9</f>
        <v>235269</v>
      </c>
      <c r="E7" s="167">
        <f>E8+E9</f>
        <v>40000</v>
      </c>
      <c r="F7" s="167">
        <f>F8+F9</f>
        <v>123726</v>
      </c>
      <c r="G7" s="126"/>
      <c r="H7" s="126"/>
      <c r="I7" s="126"/>
      <c r="J7" s="126"/>
      <c r="K7" s="126"/>
    </row>
    <row r="8" spans="1:11" ht="24" customHeight="1">
      <c r="A8" s="168" t="s">
        <v>17</v>
      </c>
      <c r="B8" s="126"/>
      <c r="C8" s="169">
        <v>0</v>
      </c>
      <c r="D8" s="169">
        <v>0</v>
      </c>
      <c r="E8" s="169">
        <v>0</v>
      </c>
      <c r="F8" s="169">
        <v>0</v>
      </c>
      <c r="G8" s="126"/>
      <c r="H8" s="126"/>
      <c r="I8" s="126"/>
      <c r="J8" s="126"/>
      <c r="K8" s="126"/>
    </row>
    <row r="9" spans="1:11" ht="24" customHeight="1">
      <c r="A9" s="168" t="s">
        <v>18</v>
      </c>
      <c r="B9" s="126"/>
      <c r="C9" s="169">
        <f>C10+C15+C22</f>
        <v>275269</v>
      </c>
      <c r="D9" s="169">
        <f>D10+D15+D22</f>
        <v>235269</v>
      </c>
      <c r="E9" s="169">
        <f>E10+E15+E22</f>
        <v>40000</v>
      </c>
      <c r="F9" s="169">
        <f>F10+F15+F22</f>
        <v>123726</v>
      </c>
      <c r="G9" s="126"/>
      <c r="H9" s="126"/>
      <c r="I9" s="126"/>
      <c r="J9" s="126"/>
      <c r="K9" s="126"/>
    </row>
    <row r="10" spans="1:11" ht="24" customHeight="1">
      <c r="A10" s="170" t="s">
        <v>19</v>
      </c>
      <c r="B10" s="126"/>
      <c r="C10" s="171">
        <f aca="true" t="shared" si="0" ref="C10:C21">SUM(D10:E10)</f>
        <v>51649</v>
      </c>
      <c r="D10" s="171">
        <f>SUM(D11:D14)</f>
        <v>51649</v>
      </c>
      <c r="E10" s="171">
        <f>SUM(E11:E14)</f>
        <v>0</v>
      </c>
      <c r="F10" s="172">
        <f>SUM(F11:F14)</f>
        <v>17797</v>
      </c>
      <c r="G10" s="126"/>
      <c r="H10" s="126"/>
      <c r="I10" s="126"/>
      <c r="J10" s="126"/>
      <c r="K10" s="126"/>
    </row>
    <row r="11" spans="1:11" ht="24" customHeight="1">
      <c r="A11" s="166" t="s">
        <v>20</v>
      </c>
      <c r="B11" s="173" t="s">
        <v>21</v>
      </c>
      <c r="C11" s="174">
        <f t="shared" si="0"/>
        <v>37649</v>
      </c>
      <c r="D11" s="174">
        <v>37649</v>
      </c>
      <c r="E11" s="175"/>
      <c r="F11" s="175">
        <v>11499</v>
      </c>
      <c r="G11" s="126"/>
      <c r="H11" s="126"/>
      <c r="I11" s="126"/>
      <c r="J11" s="126"/>
      <c r="K11" s="126"/>
    </row>
    <row r="12" spans="1:11" ht="45" customHeight="1">
      <c r="A12" s="166" t="s">
        <v>609</v>
      </c>
      <c r="B12" s="176" t="s">
        <v>22</v>
      </c>
      <c r="C12" s="174">
        <f t="shared" si="0"/>
        <v>4000</v>
      </c>
      <c r="D12" s="174">
        <v>4000</v>
      </c>
      <c r="E12" s="175"/>
      <c r="F12" s="175">
        <v>1300</v>
      </c>
      <c r="G12" s="126"/>
      <c r="H12" s="126"/>
      <c r="I12" s="126"/>
      <c r="J12" s="126"/>
      <c r="K12" s="126"/>
    </row>
    <row r="13" spans="1:11" ht="24" customHeight="1">
      <c r="A13" s="166" t="s">
        <v>610</v>
      </c>
      <c r="B13" s="177" t="s">
        <v>23</v>
      </c>
      <c r="C13" s="174">
        <f t="shared" si="0"/>
        <v>3500</v>
      </c>
      <c r="D13" s="174">
        <v>3500</v>
      </c>
      <c r="E13" s="175"/>
      <c r="F13" s="175">
        <v>2309</v>
      </c>
      <c r="G13" s="126"/>
      <c r="H13" s="126"/>
      <c r="I13" s="126"/>
      <c r="J13" s="126"/>
      <c r="K13" s="126"/>
    </row>
    <row r="14" spans="1:11" ht="24" customHeight="1">
      <c r="A14" s="166" t="s">
        <v>611</v>
      </c>
      <c r="B14" s="178" t="s">
        <v>24</v>
      </c>
      <c r="C14" s="174">
        <f t="shared" si="0"/>
        <v>6500</v>
      </c>
      <c r="D14" s="174">
        <v>6500</v>
      </c>
      <c r="E14" s="175"/>
      <c r="F14" s="175">
        <v>2689</v>
      </c>
      <c r="G14" s="126"/>
      <c r="H14" s="126"/>
      <c r="I14" s="126"/>
      <c r="J14" s="126"/>
      <c r="K14" s="126"/>
    </row>
    <row r="15" spans="1:11" ht="24" customHeight="1">
      <c r="A15" s="170" t="s">
        <v>25</v>
      </c>
      <c r="B15" s="179"/>
      <c r="C15" s="171">
        <f t="shared" si="0"/>
        <v>68666</v>
      </c>
      <c r="D15" s="171">
        <f>SUM(D16:D21)</f>
        <v>68666</v>
      </c>
      <c r="E15" s="171">
        <f>SUM(E16:E21)</f>
        <v>0</v>
      </c>
      <c r="F15" s="171">
        <f>SUM(F16:F21)</f>
        <v>22577</v>
      </c>
      <c r="G15" s="126"/>
      <c r="H15" s="126"/>
      <c r="I15" s="126"/>
      <c r="J15" s="126"/>
      <c r="K15" s="126"/>
    </row>
    <row r="16" spans="1:11" ht="24" customHeight="1">
      <c r="A16" s="166" t="s">
        <v>26</v>
      </c>
      <c r="B16" s="180" t="s">
        <v>27</v>
      </c>
      <c r="C16" s="174">
        <f t="shared" si="0"/>
        <v>15000</v>
      </c>
      <c r="D16" s="174">
        <v>15000</v>
      </c>
      <c r="E16" s="175"/>
      <c r="F16" s="175">
        <v>9669</v>
      </c>
      <c r="G16" s="126"/>
      <c r="H16" s="126"/>
      <c r="I16" s="126"/>
      <c r="J16" s="126"/>
      <c r="K16" s="126"/>
    </row>
    <row r="17" spans="1:11" ht="24" customHeight="1">
      <c r="A17" s="166" t="s">
        <v>28</v>
      </c>
      <c r="B17" s="180" t="s">
        <v>29</v>
      </c>
      <c r="C17" s="174">
        <f t="shared" si="0"/>
        <v>36500</v>
      </c>
      <c r="D17" s="174">
        <v>36500</v>
      </c>
      <c r="E17" s="175"/>
      <c r="F17" s="175">
        <v>2971</v>
      </c>
      <c r="G17" s="126"/>
      <c r="H17" s="126"/>
      <c r="I17" s="126"/>
      <c r="J17" s="126"/>
      <c r="K17" s="126"/>
    </row>
    <row r="18" spans="1:11" ht="24" customHeight="1">
      <c r="A18" s="166" t="s">
        <v>615</v>
      </c>
      <c r="B18" s="180" t="s">
        <v>616</v>
      </c>
      <c r="C18" s="174">
        <f t="shared" si="0"/>
        <v>4000</v>
      </c>
      <c r="D18" s="174">
        <v>4000</v>
      </c>
      <c r="E18" s="175"/>
      <c r="F18" s="175">
        <v>3742</v>
      </c>
      <c r="G18" s="126"/>
      <c r="H18" s="126"/>
      <c r="I18" s="126"/>
      <c r="J18" s="126"/>
      <c r="K18" s="126"/>
    </row>
    <row r="19" spans="1:11" ht="24" customHeight="1">
      <c r="A19" s="166" t="s">
        <v>617</v>
      </c>
      <c r="B19" s="180" t="s">
        <v>618</v>
      </c>
      <c r="C19" s="174">
        <f t="shared" si="0"/>
        <v>1000</v>
      </c>
      <c r="D19" s="174">
        <v>1000</v>
      </c>
      <c r="E19" s="175"/>
      <c r="F19" s="175">
        <v>951</v>
      </c>
      <c r="G19" s="126"/>
      <c r="H19" s="126"/>
      <c r="I19" s="126"/>
      <c r="J19" s="126"/>
      <c r="K19" s="126"/>
    </row>
    <row r="20" spans="1:11" ht="24" customHeight="1">
      <c r="A20" s="166" t="s">
        <v>619</v>
      </c>
      <c r="B20" s="181" t="s">
        <v>30</v>
      </c>
      <c r="C20" s="182">
        <f t="shared" si="0"/>
        <v>337</v>
      </c>
      <c r="D20" s="174">
        <v>337</v>
      </c>
      <c r="E20" s="175"/>
      <c r="F20" s="175">
        <v>171</v>
      </c>
      <c r="G20" s="126"/>
      <c r="H20" s="126"/>
      <c r="I20" s="126"/>
      <c r="J20" s="126"/>
      <c r="K20" s="126"/>
    </row>
    <row r="21" spans="1:11" ht="24" customHeight="1">
      <c r="A21" s="166" t="s">
        <v>620</v>
      </c>
      <c r="B21" s="181" t="s">
        <v>31</v>
      </c>
      <c r="C21" s="182">
        <f t="shared" si="0"/>
        <v>11829</v>
      </c>
      <c r="D21" s="174">
        <v>11829</v>
      </c>
      <c r="E21" s="183"/>
      <c r="F21" s="175">
        <v>5073</v>
      </c>
      <c r="G21" s="126"/>
      <c r="H21" s="126"/>
      <c r="I21" s="126"/>
      <c r="J21" s="126"/>
      <c r="K21" s="126"/>
    </row>
    <row r="22" spans="1:11" ht="24" customHeight="1">
      <c r="A22" s="170" t="s">
        <v>32</v>
      </c>
      <c r="B22" s="126"/>
      <c r="C22" s="109">
        <f>SUM(C23:C27)</f>
        <v>154954</v>
      </c>
      <c r="D22" s="109">
        <f>SUM(D23:D27)</f>
        <v>114954</v>
      </c>
      <c r="E22" s="109">
        <f>SUM(E23:E27)</f>
        <v>40000</v>
      </c>
      <c r="F22" s="109">
        <f>SUM(F23:F27)</f>
        <v>83352</v>
      </c>
      <c r="G22" s="126"/>
      <c r="H22" s="126"/>
      <c r="I22" s="126"/>
      <c r="J22" s="126"/>
      <c r="K22" s="126"/>
    </row>
    <row r="23" spans="1:11" ht="24" customHeight="1">
      <c r="A23" s="166" t="s">
        <v>33</v>
      </c>
      <c r="B23" s="170" t="s">
        <v>34</v>
      </c>
      <c r="C23" s="126">
        <v>629</v>
      </c>
      <c r="D23" s="126">
        <v>629</v>
      </c>
      <c r="E23" s="166"/>
      <c r="F23" s="126">
        <v>629</v>
      </c>
      <c r="G23" s="126"/>
      <c r="H23" s="126"/>
      <c r="I23" s="126"/>
      <c r="J23" s="126"/>
      <c r="K23" s="126"/>
    </row>
    <row r="24" spans="1:11" ht="24" customHeight="1">
      <c r="A24" s="166" t="s">
        <v>35</v>
      </c>
      <c r="B24" s="170" t="s">
        <v>36</v>
      </c>
      <c r="C24" s="126">
        <v>14500</v>
      </c>
      <c r="D24" s="126">
        <v>14500</v>
      </c>
      <c r="E24" s="126"/>
      <c r="F24" s="126">
        <v>14500</v>
      </c>
      <c r="G24" s="126"/>
      <c r="H24" s="126"/>
      <c r="I24" s="126"/>
      <c r="J24" s="126"/>
      <c r="K24" s="126"/>
    </row>
    <row r="25" spans="1:11" ht="24" customHeight="1">
      <c r="A25" s="166" t="s">
        <v>622</v>
      </c>
      <c r="B25" s="170" t="s">
        <v>37</v>
      </c>
      <c r="C25" s="126">
        <v>80000</v>
      </c>
      <c r="D25" s="126">
        <v>40000</v>
      </c>
      <c r="E25" s="126">
        <v>40000</v>
      </c>
      <c r="F25" s="126">
        <v>43420</v>
      </c>
      <c r="G25" s="126"/>
      <c r="H25" s="126"/>
      <c r="I25" s="126"/>
      <c r="J25" s="126"/>
      <c r="K25" s="126"/>
    </row>
    <row r="26" spans="1:11" ht="24" customHeight="1">
      <c r="A26" s="166" t="s">
        <v>623</v>
      </c>
      <c r="B26" s="184" t="s">
        <v>38</v>
      </c>
      <c r="C26" s="126">
        <f>D26+E26</f>
        <v>44825</v>
      </c>
      <c r="D26" s="126">
        <v>44825</v>
      </c>
      <c r="E26" s="126"/>
      <c r="F26" s="126">
        <v>15230</v>
      </c>
      <c r="G26" s="126"/>
      <c r="H26" s="126"/>
      <c r="I26" s="126"/>
      <c r="J26" s="126"/>
      <c r="K26" s="126"/>
    </row>
    <row r="27" spans="1:11" ht="24" customHeight="1">
      <c r="A27" s="166" t="s">
        <v>624</v>
      </c>
      <c r="B27" s="184" t="s">
        <v>39</v>
      </c>
      <c r="C27" s="126">
        <v>15000</v>
      </c>
      <c r="D27" s="126">
        <v>15000</v>
      </c>
      <c r="E27" s="126"/>
      <c r="F27" s="126">
        <v>9573</v>
      </c>
      <c r="G27" s="126"/>
      <c r="H27" s="126"/>
      <c r="I27" s="126"/>
      <c r="J27" s="126"/>
      <c r="K27" s="126"/>
    </row>
    <row r="28" spans="1:11" ht="21.75" customHeight="1">
      <c r="A28" s="160" t="s">
        <v>40</v>
      </c>
      <c r="K28" s="185"/>
    </row>
    <row r="29" spans="1:11" ht="27.75" customHeight="1">
      <c r="A29" s="160" t="s">
        <v>41</v>
      </c>
      <c r="K29" s="164"/>
    </row>
  </sheetData>
  <mergeCells count="13">
    <mergeCell ref="J5:J6"/>
    <mergeCell ref="A2:K2"/>
    <mergeCell ref="C3:G3"/>
    <mergeCell ref="A4:A6"/>
    <mergeCell ref="B4:B6"/>
    <mergeCell ref="C4:G4"/>
    <mergeCell ref="H4:J4"/>
    <mergeCell ref="K4:K6"/>
    <mergeCell ref="C5:E5"/>
    <mergeCell ref="F5:F6"/>
    <mergeCell ref="G5:G6"/>
    <mergeCell ref="H5:H6"/>
    <mergeCell ref="I5:I6"/>
  </mergeCells>
  <printOptions/>
  <pageMargins left="0.61" right="0.15748031496062992" top="0.28" bottom="0.16" header="0.47" footer="0.24"/>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H27"/>
  <sheetViews>
    <sheetView view="pageBreakPreview" zoomScale="75" zoomScaleSheetLayoutView="75" workbookViewId="0" topLeftCell="A1">
      <pane ySplit="5" topLeftCell="BM6" activePane="bottomLeft" state="frozen"/>
      <selection pane="topLeft" activeCell="A1" sqref="A1"/>
      <selection pane="bottomLeft" activeCell="A3" sqref="A3"/>
    </sheetView>
  </sheetViews>
  <sheetFormatPr defaultColWidth="9.00390625" defaultRowHeight="16.5"/>
  <cols>
    <col min="1" max="1" width="36.75390625" style="207" customWidth="1"/>
    <col min="2" max="2" width="23.75390625" style="207" customWidth="1"/>
    <col min="3" max="3" width="11.625" style="207" customWidth="1"/>
    <col min="4" max="4" width="12.00390625" style="207" customWidth="1"/>
    <col min="5" max="5" width="13.375" style="208" customWidth="1"/>
    <col min="6" max="7" width="8.625" style="207" customWidth="1"/>
    <col min="8" max="8" width="23.75390625" style="206" customWidth="1"/>
    <col min="9" max="16384" width="9.00390625" style="207" customWidth="1"/>
  </cols>
  <sheetData>
    <row r="1" spans="1:8" s="186" customFormat="1" ht="26.25" customHeight="1">
      <c r="A1" s="376" t="s">
        <v>44</v>
      </c>
      <c r="B1" s="377"/>
      <c r="C1" s="377"/>
      <c r="D1" s="377"/>
      <c r="E1" s="377"/>
      <c r="F1" s="377"/>
      <c r="G1" s="377"/>
      <c r="H1" s="377"/>
    </row>
    <row r="2" spans="1:8" s="186" customFormat="1" ht="26.25" customHeight="1">
      <c r="A2" s="378" t="s">
        <v>678</v>
      </c>
      <c r="B2" s="377"/>
      <c r="C2" s="377"/>
      <c r="D2" s="377"/>
      <c r="E2" s="377"/>
      <c r="F2" s="377"/>
      <c r="G2" s="377"/>
      <c r="H2" s="377"/>
    </row>
    <row r="3" spans="1:8" s="191" customFormat="1" ht="24" customHeight="1">
      <c r="A3" s="187" t="s">
        <v>45</v>
      </c>
      <c r="B3" s="188" t="s">
        <v>46</v>
      </c>
      <c r="C3" s="188"/>
      <c r="D3" s="188"/>
      <c r="E3" s="189"/>
      <c r="F3" s="188"/>
      <c r="G3" s="188"/>
      <c r="H3" s="190" t="s">
        <v>5</v>
      </c>
    </row>
    <row r="4" spans="1:8" s="194" customFormat="1" ht="30" customHeight="1">
      <c r="A4" s="379" t="s">
        <v>47</v>
      </c>
      <c r="B4" s="379" t="s">
        <v>48</v>
      </c>
      <c r="C4" s="381" t="s">
        <v>49</v>
      </c>
      <c r="D4" s="384" t="s">
        <v>50</v>
      </c>
      <c r="E4" s="385"/>
      <c r="F4" s="192" t="s">
        <v>51</v>
      </c>
      <c r="G4" s="193"/>
      <c r="H4" s="381" t="s">
        <v>9</v>
      </c>
    </row>
    <row r="5" spans="1:8" s="194" customFormat="1" ht="36" customHeight="1">
      <c r="A5" s="380"/>
      <c r="B5" s="380"/>
      <c r="C5" s="382"/>
      <c r="D5" s="195" t="s">
        <v>52</v>
      </c>
      <c r="E5" s="59" t="s">
        <v>53</v>
      </c>
      <c r="F5" s="59" t="s">
        <v>54</v>
      </c>
      <c r="G5" s="59" t="s">
        <v>42</v>
      </c>
      <c r="H5" s="383" t="s">
        <v>9</v>
      </c>
    </row>
    <row r="6" spans="1:8" s="191" customFormat="1" ht="42" customHeight="1">
      <c r="A6" s="196" t="s">
        <v>55</v>
      </c>
      <c r="B6" s="197" t="s">
        <v>56</v>
      </c>
      <c r="C6" s="198">
        <v>6000</v>
      </c>
      <c r="D6" s="199" t="s">
        <v>57</v>
      </c>
      <c r="E6" s="150" t="s">
        <v>58</v>
      </c>
      <c r="F6" s="200">
        <v>0.55</v>
      </c>
      <c r="G6" s="200">
        <v>0.55</v>
      </c>
      <c r="H6" s="199" t="s">
        <v>59</v>
      </c>
    </row>
    <row r="7" spans="1:8" s="191" customFormat="1" ht="42" customHeight="1">
      <c r="A7" s="196" t="s">
        <v>60</v>
      </c>
      <c r="B7" s="197" t="s">
        <v>56</v>
      </c>
      <c r="C7" s="198">
        <v>9000</v>
      </c>
      <c r="D7" s="199" t="s">
        <v>61</v>
      </c>
      <c r="E7" s="150" t="s">
        <v>62</v>
      </c>
      <c r="F7" s="200">
        <v>0.4</v>
      </c>
      <c r="G7" s="200">
        <v>0.4</v>
      </c>
      <c r="H7" s="199"/>
    </row>
    <row r="8" spans="1:8" s="191" customFormat="1" ht="42" customHeight="1">
      <c r="A8" s="196" t="s">
        <v>63</v>
      </c>
      <c r="B8" s="197" t="s">
        <v>64</v>
      </c>
      <c r="C8" s="198">
        <v>6000</v>
      </c>
      <c r="D8" s="199" t="s">
        <v>57</v>
      </c>
      <c r="E8" s="150" t="s">
        <v>65</v>
      </c>
      <c r="F8" s="200">
        <v>0.4</v>
      </c>
      <c r="G8" s="200">
        <v>0.4</v>
      </c>
      <c r="H8" s="199"/>
    </row>
    <row r="9" spans="1:8" s="191" customFormat="1" ht="42" customHeight="1">
      <c r="A9" s="196" t="s">
        <v>66</v>
      </c>
      <c r="B9" s="197" t="s">
        <v>64</v>
      </c>
      <c r="C9" s="198">
        <v>9000</v>
      </c>
      <c r="D9" s="199" t="s">
        <v>67</v>
      </c>
      <c r="E9" s="150" t="s">
        <v>68</v>
      </c>
      <c r="F9" s="200">
        <v>0.55</v>
      </c>
      <c r="G9" s="200">
        <v>0.55</v>
      </c>
      <c r="H9" s="199" t="s">
        <v>69</v>
      </c>
    </row>
    <row r="10" spans="1:8" s="191" customFormat="1" ht="42" customHeight="1">
      <c r="A10" s="196" t="s">
        <v>70</v>
      </c>
      <c r="B10" s="197" t="s">
        <v>56</v>
      </c>
      <c r="C10" s="198">
        <v>6000</v>
      </c>
      <c r="D10" s="199"/>
      <c r="E10" s="150"/>
      <c r="F10" s="200">
        <v>0</v>
      </c>
      <c r="G10" s="200">
        <v>0</v>
      </c>
      <c r="H10" s="199"/>
    </row>
    <row r="11" spans="1:8" s="191" customFormat="1" ht="42" customHeight="1">
      <c r="A11" s="196" t="s">
        <v>71</v>
      </c>
      <c r="B11" s="197" t="s">
        <v>56</v>
      </c>
      <c r="C11" s="198">
        <v>9000</v>
      </c>
      <c r="D11" s="199"/>
      <c r="E11" s="150"/>
      <c r="F11" s="200">
        <v>0</v>
      </c>
      <c r="G11" s="200">
        <v>0</v>
      </c>
      <c r="H11" s="199"/>
    </row>
    <row r="12" spans="1:8" s="191" customFormat="1" ht="42" customHeight="1">
      <c r="A12" s="196" t="s">
        <v>72</v>
      </c>
      <c r="B12" s="197" t="s">
        <v>64</v>
      </c>
      <c r="C12" s="198">
        <v>6000</v>
      </c>
      <c r="D12" s="199"/>
      <c r="E12" s="150"/>
      <c r="F12" s="200">
        <v>0</v>
      </c>
      <c r="G12" s="200">
        <v>0</v>
      </c>
      <c r="H12" s="199"/>
    </row>
    <row r="13" spans="1:8" s="191" customFormat="1" ht="42" customHeight="1">
      <c r="A13" s="196" t="s">
        <v>73</v>
      </c>
      <c r="B13" s="197" t="s">
        <v>64</v>
      </c>
      <c r="C13" s="198">
        <v>9000</v>
      </c>
      <c r="D13" s="199" t="s">
        <v>74</v>
      </c>
      <c r="E13" s="150" t="s">
        <v>68</v>
      </c>
      <c r="F13" s="200">
        <v>0.4</v>
      </c>
      <c r="G13" s="200">
        <v>0.4</v>
      </c>
      <c r="H13" s="199"/>
    </row>
    <row r="14" spans="1:8" s="191" customFormat="1" ht="42" customHeight="1">
      <c r="A14" s="196" t="s">
        <v>75</v>
      </c>
      <c r="B14" s="197" t="s">
        <v>76</v>
      </c>
      <c r="C14" s="198">
        <v>3300</v>
      </c>
      <c r="D14" s="199" t="s">
        <v>57</v>
      </c>
      <c r="E14" s="150" t="s">
        <v>77</v>
      </c>
      <c r="F14" s="200">
        <v>0.4</v>
      </c>
      <c r="G14" s="200">
        <v>0.4</v>
      </c>
      <c r="H14" s="199"/>
    </row>
    <row r="15" spans="1:8" s="191" customFormat="1" ht="42" customHeight="1">
      <c r="A15" s="196" t="s">
        <v>78</v>
      </c>
      <c r="B15" s="197" t="s">
        <v>76</v>
      </c>
      <c r="C15" s="201">
        <v>5500</v>
      </c>
      <c r="D15" s="199" t="s">
        <v>79</v>
      </c>
      <c r="E15" s="150" t="s">
        <v>65</v>
      </c>
      <c r="F15" s="200">
        <v>0.6</v>
      </c>
      <c r="G15" s="200">
        <v>0.6</v>
      </c>
      <c r="H15" s="199" t="s">
        <v>80</v>
      </c>
    </row>
    <row r="16" spans="1:8" s="191" customFormat="1" ht="63.75" customHeight="1">
      <c r="A16" s="196" t="s">
        <v>81</v>
      </c>
      <c r="B16" s="197" t="s">
        <v>82</v>
      </c>
      <c r="C16" s="201">
        <v>3000</v>
      </c>
      <c r="D16" s="199" t="s">
        <v>83</v>
      </c>
      <c r="E16" s="202" t="s">
        <v>84</v>
      </c>
      <c r="F16" s="200">
        <v>0.7</v>
      </c>
      <c r="G16" s="200">
        <v>0.7</v>
      </c>
      <c r="H16" s="199" t="s">
        <v>85</v>
      </c>
    </row>
    <row r="17" spans="1:8" s="191" customFormat="1" ht="63.75" customHeight="1">
      <c r="A17" s="196" t="s">
        <v>86</v>
      </c>
      <c r="B17" s="197" t="s">
        <v>87</v>
      </c>
      <c r="C17" s="201">
        <v>3000</v>
      </c>
      <c r="D17" s="199" t="s">
        <v>83</v>
      </c>
      <c r="E17" s="150" t="s">
        <v>43</v>
      </c>
      <c r="F17" s="200">
        <v>0.7</v>
      </c>
      <c r="G17" s="200">
        <v>0.7</v>
      </c>
      <c r="H17" s="199" t="s">
        <v>85</v>
      </c>
    </row>
    <row r="18" spans="1:8" s="191" customFormat="1" ht="48" customHeight="1">
      <c r="A18" s="196" t="s">
        <v>88</v>
      </c>
      <c r="B18" s="197" t="s">
        <v>76</v>
      </c>
      <c r="C18" s="201">
        <v>9000</v>
      </c>
      <c r="D18" s="199" t="s">
        <v>79</v>
      </c>
      <c r="E18" s="150" t="s">
        <v>89</v>
      </c>
      <c r="F18" s="200">
        <v>0.6</v>
      </c>
      <c r="G18" s="200">
        <v>0.6</v>
      </c>
      <c r="H18" s="199" t="s">
        <v>90</v>
      </c>
    </row>
    <row r="19" spans="1:8" s="191" customFormat="1" ht="48" customHeight="1">
      <c r="A19" s="196" t="s">
        <v>91</v>
      </c>
      <c r="B19" s="197" t="s">
        <v>76</v>
      </c>
      <c r="C19" s="201">
        <v>9000</v>
      </c>
      <c r="D19" s="199"/>
      <c r="E19" s="150"/>
      <c r="F19" s="200">
        <v>0</v>
      </c>
      <c r="G19" s="200">
        <v>0</v>
      </c>
      <c r="H19" s="199"/>
    </row>
    <row r="20" spans="1:8" s="191" customFormat="1" ht="48" customHeight="1">
      <c r="A20" s="196" t="s">
        <v>92</v>
      </c>
      <c r="B20" s="197" t="s">
        <v>76</v>
      </c>
      <c r="C20" s="201">
        <v>7000</v>
      </c>
      <c r="D20" s="199"/>
      <c r="E20" s="150"/>
      <c r="F20" s="200">
        <v>0</v>
      </c>
      <c r="G20" s="200">
        <v>0</v>
      </c>
      <c r="H20" s="199"/>
    </row>
    <row r="21" spans="1:8" s="191" customFormat="1" ht="42" customHeight="1">
      <c r="A21" s="203" t="s">
        <v>93</v>
      </c>
      <c r="B21" s="204"/>
      <c r="C21" s="204">
        <f>SUM(C6:C20)</f>
        <v>99800</v>
      </c>
      <c r="D21" s="199"/>
      <c r="E21" s="150"/>
      <c r="F21" s="199"/>
      <c r="G21" s="199"/>
      <c r="H21" s="199"/>
    </row>
    <row r="22" spans="1:2" ht="18.75">
      <c r="A22" s="205" t="s">
        <v>94</v>
      </c>
      <c r="B22" s="206"/>
    </row>
    <row r="23" spans="1:2" ht="18.75">
      <c r="A23" s="209" t="s">
        <v>95</v>
      </c>
      <c r="B23" s="206"/>
    </row>
    <row r="24" spans="1:2" ht="18.75">
      <c r="A24" s="210" t="s">
        <v>96</v>
      </c>
      <c r="B24" s="206"/>
    </row>
    <row r="25" ht="18.75">
      <c r="B25" s="206"/>
    </row>
    <row r="27" ht="18.75">
      <c r="B27" s="206"/>
    </row>
  </sheetData>
  <mergeCells count="7">
    <mergeCell ref="A1:H1"/>
    <mergeCell ref="A2:H2"/>
    <mergeCell ref="A4:A5"/>
    <mergeCell ref="B4:B5"/>
    <mergeCell ref="C4:C5"/>
    <mergeCell ref="H4:H5"/>
    <mergeCell ref="D4:E4"/>
  </mergeCells>
  <printOptions horizontalCentered="1"/>
  <pageMargins left="0.31496062992125984" right="0.31496062992125984" top="0.3937007874015748" bottom="0.5905511811023623" header="0.1968503937007874" footer="0.1968503937007874"/>
  <pageSetup horizontalDpi="600" verticalDpi="600" orientation="landscape" paperSize="9" scale="98"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2014-10-01T01:30:04Z</cp:lastPrinted>
  <dcterms:created xsi:type="dcterms:W3CDTF">2014-07-14T09:50:17Z</dcterms:created>
  <dcterms:modified xsi:type="dcterms:W3CDTF">2015-01-06T08:33:20Z</dcterms:modified>
  <cp:category/>
  <cp:version/>
  <cp:contentType/>
  <cp:contentStatus/>
</cp:coreProperties>
</file>