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150" windowHeight="6690" activeTab="2"/>
  </bookViews>
  <sheets>
    <sheet name="社福1" sheetId="1" r:id="rId1"/>
    <sheet name="教育2" sheetId="2" r:id="rId2"/>
    <sheet name="基設3" sheetId="3" r:id="rId3"/>
    <sheet name="水利經費8" sheetId="4" r:id="rId4"/>
    <sheet name="縣道養護9" sheetId="5" r:id="rId5"/>
  </sheets>
  <definedNames>
    <definedName name="_xlnm.Print_Area" localSheetId="3">'水利經費8'!$A$1:$K$29</definedName>
    <definedName name="_xlnm.Print_Area" localSheetId="0">'社福1'!$A$1:$O$76</definedName>
    <definedName name="_xlnm.Print_Area" localSheetId="1">'教育2'!$A$1:$J$28</definedName>
    <definedName name="_xlnm.Print_Area" localSheetId="4">'縣道養護9'!$A$1:$H$23</definedName>
    <definedName name="_xlnm.Print_Titles" localSheetId="2">'基設3'!$1:$5</definedName>
    <definedName name="_xlnm.Print_Titles" localSheetId="1">'教育2'!$4:$5</definedName>
  </definedNames>
  <calcPr fullCalcOnLoad="1"/>
</workbook>
</file>

<file path=xl/comments1.xml><?xml version="1.0" encoding="utf-8"?>
<comments xmlns="http://schemas.openxmlformats.org/spreadsheetml/2006/main">
  <authors>
    <author>user</author>
  </authors>
  <commentList>
    <comment ref="D9" authorId="0">
      <text>
        <r>
          <rPr>
            <sz val="12"/>
            <rFont val="新細明體"/>
            <family val="1"/>
          </rPr>
          <t>行政院主計總處設算匡列數</t>
        </r>
        <r>
          <rPr>
            <sz val="9"/>
            <rFont val="新細明體"/>
            <family val="1"/>
          </rPr>
          <t xml:space="preserve">
</t>
        </r>
      </text>
    </comment>
    <comment ref="D19" authorId="0">
      <text>
        <r>
          <rPr>
            <sz val="12"/>
            <rFont val="新細明體"/>
            <family val="1"/>
          </rPr>
          <t>指定項目</t>
        </r>
        <r>
          <rPr>
            <sz val="9"/>
            <rFont val="新細明體"/>
            <family val="1"/>
          </rPr>
          <t xml:space="preserve">
</t>
        </r>
      </text>
    </comment>
    <comment ref="D20" authorId="0">
      <text>
        <r>
          <rPr>
            <sz val="12"/>
            <rFont val="新細明體"/>
            <family val="1"/>
          </rPr>
          <t>指定項目</t>
        </r>
        <r>
          <rPr>
            <sz val="9"/>
            <rFont val="新細明體"/>
            <family val="1"/>
          </rPr>
          <t xml:space="preserve">
</t>
        </r>
      </text>
    </comment>
    <comment ref="D29" authorId="0">
      <text>
        <r>
          <rPr>
            <sz val="12"/>
            <rFont val="新細明體"/>
            <family val="1"/>
          </rPr>
          <t>指定項目</t>
        </r>
        <r>
          <rPr>
            <sz val="9"/>
            <rFont val="新細明體"/>
            <family val="1"/>
          </rPr>
          <t xml:space="preserve">
</t>
        </r>
      </text>
    </comment>
    <comment ref="D36" authorId="0">
      <text>
        <r>
          <rPr>
            <sz val="12"/>
            <rFont val="新細明體"/>
            <family val="1"/>
          </rPr>
          <t>指定項目</t>
        </r>
        <r>
          <rPr>
            <sz val="9"/>
            <rFont val="新細明體"/>
            <family val="1"/>
          </rPr>
          <t xml:space="preserve">
</t>
        </r>
      </text>
    </comment>
    <comment ref="D42" authorId="0">
      <text>
        <r>
          <rPr>
            <sz val="12"/>
            <rFont val="新細明體"/>
            <family val="1"/>
          </rPr>
          <t>指定項目</t>
        </r>
        <r>
          <rPr>
            <sz val="9"/>
            <rFont val="新細明體"/>
            <family val="1"/>
          </rPr>
          <t xml:space="preserve">
</t>
        </r>
      </text>
    </comment>
    <comment ref="G29" authorId="0">
      <text>
        <r>
          <rPr>
            <sz val="12"/>
            <rFont val="新細明體"/>
            <family val="1"/>
          </rPr>
          <t>指定項目</t>
        </r>
        <r>
          <rPr>
            <sz val="9"/>
            <rFont val="新細明體"/>
            <family val="1"/>
          </rPr>
          <t xml:space="preserve">
</t>
        </r>
      </text>
    </comment>
    <comment ref="G36" authorId="0">
      <text>
        <r>
          <rPr>
            <sz val="12"/>
            <rFont val="新細明體"/>
            <family val="1"/>
          </rPr>
          <t>指定項目</t>
        </r>
        <r>
          <rPr>
            <sz val="9"/>
            <rFont val="新細明體"/>
            <family val="1"/>
          </rPr>
          <t xml:space="preserve">
</t>
        </r>
      </text>
    </comment>
  </commentList>
</comments>
</file>

<file path=xl/comments2.xml><?xml version="1.0" encoding="utf-8"?>
<comments xmlns="http://schemas.openxmlformats.org/spreadsheetml/2006/main">
  <authors>
    <author>u001</author>
  </authors>
  <commentList>
    <comment ref="F12" authorId="0">
      <text>
        <r>
          <rPr>
            <b/>
            <sz val="9"/>
            <rFont val="新細明體"/>
            <family val="1"/>
          </rPr>
          <t>u001:</t>
        </r>
        <r>
          <rPr>
            <sz val="9"/>
            <rFont val="新細明體"/>
            <family val="1"/>
          </rPr>
          <t xml:space="preserve">
460+120</t>
        </r>
      </text>
    </comment>
  </commentList>
</comments>
</file>

<file path=xl/sharedStrings.xml><?xml version="1.0" encoding="utf-8"?>
<sst xmlns="http://schemas.openxmlformats.org/spreadsheetml/2006/main" count="1330" uniqueCount="921">
  <si>
    <t>註：1.本表主辦機關為行政院主計總處及國家發展委員會。</t>
  </si>
  <si>
    <t>花蓮縣政府105年度基本設施補助經費計畫分配及執行明細表</t>
  </si>
  <si>
    <t>表3</t>
  </si>
  <si>
    <t>(本表為季報表)</t>
  </si>
  <si>
    <t>單位：千元</t>
  </si>
  <si>
    <t>辦理機關</t>
  </si>
  <si>
    <t>辦理內容</t>
  </si>
  <si>
    <t>實施地點
(註明區或
鄉鎮市別)</t>
  </si>
  <si>
    <t>核定經費數(1)</t>
  </si>
  <si>
    <r>
      <t>進度</t>
    </r>
  </si>
  <si>
    <t>合計</t>
  </si>
  <si>
    <t>中央補助
部分</t>
  </si>
  <si>
    <t>直轄市及縣
市自籌部分</t>
  </si>
  <si>
    <t>預定進度％</t>
  </si>
  <si>
    <t>實際進度％</t>
  </si>
  <si>
    <t>進度比較％</t>
  </si>
  <si>
    <t>累計實際支用數(2)</t>
  </si>
  <si>
    <t>累計實際支
用比率％
(3)=(2)/(1)</t>
  </si>
  <si>
    <t>c001</t>
  </si>
  <si>
    <t>文化經費部分(專款專用)</t>
  </si>
  <si>
    <t>c001-1-1</t>
  </si>
  <si>
    <t>自動化系統更新建置案(第三期)</t>
  </si>
  <si>
    <t>文化局</t>
  </si>
  <si>
    <t>建置本縣公共圖書館(含本局)自動化系統第三期</t>
  </si>
  <si>
    <t>石雕館策畫展</t>
  </si>
  <si>
    <t>預計辦理8檔展出及1檔常設展</t>
  </si>
  <si>
    <t>石雕博物館</t>
  </si>
  <si>
    <t>文化創意產業發展計畫(施政先期)</t>
  </si>
  <si>
    <t>辦理文創講座、成立文創輔導團隊、辦理產業創新提案、辦理推廣生活美學教育、辦理全民文創培力</t>
  </si>
  <si>
    <t>各鄉鎮市</t>
  </si>
  <si>
    <t>兒童劇展演</t>
  </si>
  <si>
    <t>邀請國內兒童劇團在暑假期間於演藝廳表演2場大型演出，及1場兒童戲劇夏令營活動，另規劃國小學期期間巡迴本縣北、中、南區鄉鎮校園免費演出12場次，共計15場次</t>
  </si>
  <si>
    <t>文化局及各鄉鎮</t>
  </si>
  <si>
    <t>太平洋左岸藝術季(施政先期)</t>
  </si>
  <si>
    <t>邀請國內外優質演藝團隊至花蓮演出，節目類型包含音樂、舞蹈、戲劇、傳統戲曲等</t>
  </si>
  <si>
    <t>文化資產導遊領隊培訓計畫(施政先期)</t>
  </si>
  <si>
    <t>初期規劃辦理2場導遊領隊培訓班，包含原住民文化及花蓮文史培訓班，預計105年4月及6月各辦理一場</t>
  </si>
  <si>
    <t>花蓮縣</t>
  </si>
  <si>
    <t>古蹟歷史訪查計畫(施政先期)</t>
  </si>
  <si>
    <t>辦理古蹟歷史訪查計畫</t>
  </si>
  <si>
    <t>辦理文創意廊展覽活動及影視相關補助</t>
  </si>
  <si>
    <t>購置圖書視聽資料等</t>
  </si>
  <si>
    <t>採購圖書館之圖書視聽資料</t>
  </si>
  <si>
    <t>演藝廳修繕工程</t>
  </si>
  <si>
    <t>演藝廳上反射板鋼索補強、冷氣主機修繕、電子控制面板及館舍修繕</t>
  </si>
  <si>
    <t>演藝堂</t>
  </si>
  <si>
    <t>美術館防水工程</t>
  </si>
  <si>
    <t>美術館屋頂防水改善</t>
  </si>
  <si>
    <t>美術館</t>
  </si>
  <si>
    <t>演藝堂等漏水防治等工程</t>
  </si>
  <si>
    <t>演藝堂4樓屋頂、3樓替代役宿舍、演藝廳地下室東側、圖書館冷氣房之漏水防治</t>
  </si>
  <si>
    <t>演藝堂、圖書館</t>
  </si>
  <si>
    <t>圖書館中央空調等修繕</t>
  </si>
  <si>
    <t>中央空調壓縮機及用電設備更新、美術館冰水主機及設施汰換</t>
  </si>
  <si>
    <t>圖書館、美術館</t>
  </si>
  <si>
    <t>c002</t>
  </si>
  <si>
    <t>體育經費部分</t>
  </si>
  <si>
    <t>c002-1-1</t>
  </si>
  <si>
    <t>體育場所管理維護</t>
  </si>
  <si>
    <t>體育場</t>
  </si>
  <si>
    <t>體育場所各項設施維修、養護等業務費用</t>
  </si>
  <si>
    <t>花蓮市</t>
  </si>
  <si>
    <t>縣立棒球場草皮整修工程等整建工程</t>
  </si>
  <si>
    <t>縣立棒球場草皮更新整修工程</t>
  </si>
  <si>
    <t>c004</t>
  </si>
  <si>
    <t>道路養護及道安計畫部分(自辦之縣政府另填附表9)(專款專用)</t>
  </si>
  <si>
    <t>c004-1</t>
  </si>
  <si>
    <t xml:space="preserve">    縣道養護經費</t>
  </si>
  <si>
    <t>c004-1-1</t>
  </si>
  <si>
    <r>
      <t>縣道</t>
    </r>
    <r>
      <rPr>
        <sz val="12"/>
        <rFont val="Times New Roman"/>
        <family val="1"/>
      </rPr>
      <t>193</t>
    </r>
    <r>
      <rPr>
        <sz val="12"/>
        <rFont val="標楷體"/>
        <family val="4"/>
      </rPr>
      <t>線</t>
    </r>
    <r>
      <rPr>
        <sz val="12"/>
        <rFont val="Times New Roman"/>
        <family val="1"/>
      </rPr>
      <t>0K+000~7K+300</t>
    </r>
    <r>
      <rPr>
        <sz val="12"/>
        <rFont val="標楷體"/>
        <family val="4"/>
      </rPr>
      <t>外環道新闢工程用地拆遷費</t>
    </r>
  </si>
  <si>
    <t>建設處</t>
  </si>
  <si>
    <t>縣道193線0K+000~7K+300外環道新闢工程-用地拆遷費</t>
  </si>
  <si>
    <t>花蓮市、新城鄉</t>
  </si>
  <si>
    <t>全縣道路橋樑及交通設施等興建改善及維護工程</t>
  </si>
  <si>
    <t>全縣道路橋樑交通設施等興建改善及維護工程</t>
  </si>
  <si>
    <t>c004-1-3</t>
  </si>
  <si>
    <t>縣道193線養護工程</t>
  </si>
  <si>
    <t>c004-1-4</t>
  </si>
  <si>
    <r>
      <t>縣道</t>
    </r>
    <r>
      <rPr>
        <sz val="12"/>
        <rFont val="Times New Roman"/>
        <family val="1"/>
      </rPr>
      <t>193</t>
    </r>
    <r>
      <rPr>
        <sz val="12"/>
        <rFont val="標楷體"/>
        <family val="4"/>
      </rPr>
      <t>線</t>
    </r>
    <r>
      <rPr>
        <sz val="12"/>
        <rFont val="Times New Roman"/>
        <family val="1"/>
      </rPr>
      <t>0K+000~7K+300</t>
    </r>
    <r>
      <rPr>
        <sz val="12"/>
        <rFont val="標楷體"/>
        <family val="4"/>
      </rPr>
      <t>外環道新闢工程</t>
    </r>
  </si>
  <si>
    <t>縣道193線0K+000~7K+300外環道新闢工程</t>
  </si>
  <si>
    <t>c004-1-5</t>
  </si>
  <si>
    <t>瑞穗鄉台九線267K處至鶴岡村道路拓寬及橋樑新建工程</t>
  </si>
  <si>
    <t>縣道193線拓寬工程及新建銜接至台九線之橋樑</t>
  </si>
  <si>
    <t>瑞穗鄉</t>
  </si>
  <si>
    <t>c005</t>
  </si>
  <si>
    <t>交通建設經費(不含道路養護及道安計畫)</t>
  </si>
  <si>
    <t>c005-2</t>
  </si>
  <si>
    <t>　　市區及村里道路經費</t>
  </si>
  <si>
    <t>c005-2-1</t>
  </si>
  <si>
    <t>193線17K+500~22K+500道路拓寬工程用地拆遷費</t>
  </si>
  <si>
    <t>193線17K+500~22K+500道路拓寬工程-用地拆遷費</t>
  </si>
  <si>
    <t>花蓮市、吉安鄉</t>
  </si>
  <si>
    <t>瑞穗鄉台九線267K處至鶴岡村道路拓款及橋樑新建工程用地拆遷費</t>
  </si>
  <si>
    <t>縣道193線拓寬工程（台九線267K至鶴岡村道路）及新建銜接至台九線之橋樑-用地拆遷費</t>
  </si>
  <si>
    <t>c005-2-3</t>
  </si>
  <si>
    <t>鳳林鎮花46線5K+200~7K+400道路改善工程用地拆遷費</t>
  </si>
  <si>
    <t>花46線5K+200~7K+400道路拓寬-用地拆遷費</t>
  </si>
  <si>
    <t>鳳林鎮</t>
  </si>
  <si>
    <t>c005-2-4</t>
  </si>
  <si>
    <t>花蓮縣自行車環道串連路網標誌標線試辦規劃設計及工程</t>
  </si>
  <si>
    <t>自行車道環島路網的標誌標線規劃設計及工程</t>
  </si>
  <si>
    <t>花蓮市、吉安鄉、新城鄉、瑞穗鄉</t>
  </si>
  <si>
    <t>c005-2-5</t>
  </si>
  <si>
    <t>193線17K+500~22K+500道路拓寬工程</t>
  </si>
  <si>
    <t>花蓮縣鳳林鎮花46線5K+200~7K+400道路改善工程</t>
  </si>
  <si>
    <t>花46線5K+200~7K+400道路拓寬</t>
  </si>
  <si>
    <t>c005-2-7</t>
  </si>
  <si>
    <t>補助13鄉鎮市公所辦理編號鄉道及市區道路重要路段養護工程</t>
  </si>
  <si>
    <t>13鄉鎮市公所辦理編號鄉道及市區道路重要路段養護工程</t>
  </si>
  <si>
    <t>c005-2-8</t>
  </si>
  <si>
    <t>縣道193線拓寬工程（台九線267K至鶴岡村道路）及新建銜接至台九線之橋樑</t>
  </si>
  <si>
    <t>c006</t>
  </si>
  <si>
    <r>
      <t>水利經費（</t>
    </r>
    <r>
      <rPr>
        <sz val="12"/>
        <color indexed="10"/>
        <rFont val="標楷體"/>
        <family val="4"/>
      </rPr>
      <t>含流域綜合治理計畫特別預算用地費配合款，</t>
    </r>
    <r>
      <rPr>
        <sz val="12"/>
        <rFont val="標楷體"/>
        <family val="4"/>
      </rPr>
      <t>另填附表8）</t>
    </r>
  </si>
  <si>
    <t>c006-1</t>
  </si>
  <si>
    <t xml:space="preserve">    區域排水</t>
  </si>
  <si>
    <t>c006-1-1</t>
  </si>
  <si>
    <t>辦理13鄉鎮市區域排水改善、清淤疏浚及維護等工程</t>
  </si>
  <si>
    <t>全縣十三鄉鎮市區域排水改善、清淤疏浚及維護等工程(含整治及環境營造規劃、水利建造物安全檢查及水災防治等)</t>
  </si>
  <si>
    <t>補助13鄉鎮市清淤工程</t>
  </si>
  <si>
    <t>補助十三鄉鎮市清淤工程</t>
  </si>
  <si>
    <t>流域綜合治理計畫-佳林一號堤防治理工程用地費</t>
  </si>
  <si>
    <t>新城鄉</t>
  </si>
  <si>
    <t>流域綜合治理計畫-佳林護岸治理工程用地費</t>
  </si>
  <si>
    <t>流域綜合治理計畫-濱海排水下游段治理工程</t>
  </si>
  <si>
    <t>流域綜合治理計畫－濱海排水下游段治理工程(0K+000～0K+650)用地費</t>
  </si>
  <si>
    <t>吉安鄉</t>
  </si>
  <si>
    <t>c006-2</t>
  </si>
  <si>
    <t xml:space="preserve">    縣市管河川</t>
  </si>
  <si>
    <t>c006-2-1</t>
  </si>
  <si>
    <t>全縣十三鄉鎮市一般排水改善工程</t>
  </si>
  <si>
    <t>辦理13鄉鎮市堤防新建工程及縣管河川淤積清除防汛道路路面坑洞修補等維護費用</t>
  </si>
  <si>
    <t>全縣十三鄉鎮市堤防新建工程及縣管河川淤積清除、防汛道路路面坑洞修補等維護費用(含整治及環境營造規劃、水利建造物安全檢查及水災防治等)</t>
  </si>
  <si>
    <t>補助吉安鄉公所辦理吉安溪淤積清除等維護費用</t>
  </si>
  <si>
    <t>c006-3</t>
  </si>
  <si>
    <t xml:space="preserve">    雨水下水道</t>
  </si>
  <si>
    <t>c006-3-1</t>
  </si>
  <si>
    <t>下水道工程管理相關費用</t>
  </si>
  <si>
    <t>辦理抽水站管理費及人事費用</t>
  </si>
  <si>
    <t>本縣雨水下水道工程</t>
  </si>
  <si>
    <t>施設排水溝、集水井、箱涵、人孔</t>
  </si>
  <si>
    <t>補助本縣11鄉鎮清淤工程</t>
  </si>
  <si>
    <t>清淤雨水人孔箱涵、邊溝</t>
  </si>
  <si>
    <t>11鄉鎮</t>
  </si>
  <si>
    <t>c007</t>
  </si>
  <si>
    <t>農業建設經費</t>
  </si>
  <si>
    <t>c007-1</t>
  </si>
  <si>
    <t xml:space="preserve">    農路經費</t>
  </si>
  <si>
    <t>c007-1-1</t>
  </si>
  <si>
    <t>農業處</t>
  </si>
  <si>
    <t>c007-2</t>
  </si>
  <si>
    <t xml:space="preserve">    其他</t>
  </si>
  <si>
    <t>c007-2-1</t>
  </si>
  <si>
    <t>補助各級農民團體辦理改善農業發展設施設備及農業推廣教育設施等設備費用</t>
  </si>
  <si>
    <t>補助各級農民團體辦理改善農業發展設施設備及農業推廣教育設施、水稻育苗、採收、烘乾、貯存、分級等設備費用</t>
  </si>
  <si>
    <t>補助各級農民團體強化農會財務結構等輔導計畫經費</t>
  </si>
  <si>
    <t>補助各級農民團體強化農會財務結構、辦理振興經濟事業改善購置相關產、製、銷生產機具設施、設備、廠房改善等輔導計畫經費</t>
  </si>
  <si>
    <t>補助農會設置全縣農業推廣教育訓練中心等經費</t>
  </si>
  <si>
    <t>補助設置全縣農業推廣(農事、家政、四健)教育訓練中心之各項教育訓練軟、硬體設施及設備經費</t>
  </si>
  <si>
    <t>補助本縣農民受農業災害之農業生產設施、機具修繕等補貼經費</t>
  </si>
  <si>
    <t>補助本縣農民受農業災害之農業生產設施、機具修繕等補貼經費。(專款專用)</t>
  </si>
  <si>
    <t>養殖池及畜牧現場衛星定位用GIS平板</t>
  </si>
  <si>
    <t>購買衛星定位（GIS）平板2台</t>
  </si>
  <si>
    <t>補助農漁民團體及產銷班加工、包裝等及補助辦理輔導漁畜產業永續經營改產產銷設施等</t>
  </si>
  <si>
    <t>補助農漁民團體及產銷班加工、包裝、生產、屠宰、運輸、冷藏、魚市場辦公室新建及附屬設施，補助辦理輔導漁畜產業永續經營改善產銷設施、充實漁畜產加工設備、漁港設施維護、及各生產區地標指示標幟系統</t>
  </si>
  <si>
    <t>補助農民團體辦理農業生產設施、加工及包裝等相關設備及改善物流超市營運設施設備等經費</t>
  </si>
  <si>
    <t>補助產銷班小型機具</t>
  </si>
  <si>
    <t>本縣防災地理資訊系統維護監控計畫</t>
  </si>
  <si>
    <t>1.防災地理資訊系統資料庫更新。2.防災地理資訊系統行動版本之開發及既有系統之功能維護更新與營運作業。3.颱風或豪雨期間到府即時監控。4.系統操作教育訓練與技術指導。5.協助辦理相關業務經驗交流。6.其它縣府委託協助事項</t>
  </si>
  <si>
    <t>全鄉鎮市</t>
  </si>
  <si>
    <t>辦理本縣土石流潛勢溪流保全戶與疏散避難規劃及現地照片資料更新維護計畫</t>
  </si>
  <si>
    <t>土石流潛勢溪流保全戶與疏散避難規劃及現地照片資料更新維護計畫</t>
  </si>
  <si>
    <r>
      <t>本縣卓溪鄉</t>
    </r>
    <r>
      <rPr>
        <sz val="12"/>
        <rFont val="新細明體"/>
        <family val="1"/>
      </rPr>
      <t>、</t>
    </r>
    <r>
      <rPr>
        <sz val="12"/>
        <rFont val="標楷體"/>
        <family val="4"/>
      </rPr>
      <t>豐濱鄉</t>
    </r>
  </si>
  <si>
    <t>辦理縣內景觀重點及主要道路兩旁綠美化景觀工程</t>
  </si>
  <si>
    <t xml:space="preserve">辦理縣內主要道路兩旁及景觀重點區域環境綠美化維護工程
</t>
  </si>
  <si>
    <t>全縣</t>
  </si>
  <si>
    <t>辦理縣境內閒置公有土地空間、公有土地綠美化等相關工程</t>
  </si>
  <si>
    <t xml:space="preserve">辦理縣內閒置國有空間、土地綠美化工程
 </t>
  </si>
  <si>
    <t>知卡宣森林公園與環保科技園區等親水遊憩設施新建及維護改善工程</t>
  </si>
  <si>
    <t xml:space="preserve">辦理親水遊憩軟硬體設施之新建及維護
 </t>
  </si>
  <si>
    <t>知卡宣森林公園及環保科技園區等景觀遊憩設施維護及證照申請相關費用</t>
  </si>
  <si>
    <t xml:space="preserve">辦理景觀遊憩設施維護及相關執照評估、請(補)領作業 </t>
  </si>
  <si>
    <t>花蓮巿</t>
  </si>
  <si>
    <t>水土保持保育利用公共設施計畫工程、農村發展規劃建設計畫工程、農村及農業據點綠美化及各類設施維護改善及興設</t>
  </si>
  <si>
    <t>治山防災及綠美化、集水區防砂等設施興建及清砂、維護及坡地保育計畫工程</t>
  </si>
  <si>
    <t>宜農牧地蓄水池及灌溉管線等工程</t>
  </si>
  <si>
    <t>辦理休閒農漁據點、農漁村公共設施綠美化等設施興修</t>
  </si>
  <si>
    <t>c007-2-19</t>
  </si>
  <si>
    <t>補助公所辦理農業公共工程、奇美橋檢測工作及治山防災及農村基層建設</t>
  </si>
  <si>
    <t>c007-2-20</t>
  </si>
  <si>
    <t>美崙山公園公共設施新建及維護</t>
  </si>
  <si>
    <t xml:space="preserve">辦理公園內公共設施之新建及維護
 </t>
  </si>
  <si>
    <t>c008</t>
  </si>
  <si>
    <t>公有建物及設施經費</t>
  </si>
  <si>
    <t>c008-1</t>
  </si>
  <si>
    <t xml:space="preserve">    辦公廳舍整建經費</t>
  </si>
  <si>
    <t>c008-1-1</t>
  </si>
  <si>
    <t xml:space="preserve">    　　警察廳舍(指定項目)</t>
  </si>
  <si>
    <t>c008-1-1-1</t>
  </si>
  <si>
    <t>鳳林分局廳舍耐震補強搶修工程</t>
  </si>
  <si>
    <t>警察局</t>
  </si>
  <si>
    <t>吉安分局水漣派出所廳舍整修工程</t>
  </si>
  <si>
    <t>c008-1-2</t>
  </si>
  <si>
    <t xml:space="preserve">    　　消防廳舍(指定項目)</t>
  </si>
  <si>
    <t>c008-1-2-1</t>
  </si>
  <si>
    <t>吉安分隊遷建工程價購土地費用</t>
  </si>
  <si>
    <t>消防局</t>
  </si>
  <si>
    <t>購置吉安分隊遷建工程用地</t>
  </si>
  <si>
    <t>吉安鄉-吉安分隊</t>
  </si>
  <si>
    <t>c008-1-2-2</t>
  </si>
  <si>
    <t>本局1樓消防文史展示區暨防災體驗區及6樓廳舍增建工程</t>
  </si>
  <si>
    <t>辦理本局1樓消防文史展示區暨防災體驗區及6樓廳舍增建工程</t>
  </si>
  <si>
    <t>花蓮市-局本部</t>
  </si>
  <si>
    <t>c008-1-2-3</t>
  </si>
  <si>
    <t>仁里分隊遷建工程</t>
  </si>
  <si>
    <t>興建仁里分隊遷建工程</t>
  </si>
  <si>
    <t>吉安鄉-仁里分隊</t>
  </si>
  <si>
    <t>c008-1-2-4</t>
  </si>
  <si>
    <t>第一大隊暨花蓮分隊耐震補強工程</t>
  </si>
  <si>
    <t>辦理第一大隊暨花蓮分隊耐震補強工程</t>
  </si>
  <si>
    <t>花蓮市（一大及花蓮分隊）</t>
  </si>
  <si>
    <t>c008-1-2-5</t>
  </si>
  <si>
    <t>萬榮救助技能訓練場新建高低塔工程</t>
  </si>
  <si>
    <t>興建萬榮救助技能訓練場新建高低塔工程</t>
  </si>
  <si>
    <t>萬榮鄉</t>
  </si>
  <si>
    <t>c008-1-2-6</t>
  </si>
  <si>
    <t>吉安分隊遷建工程規劃設計費</t>
  </si>
  <si>
    <t>辦理吉安分隊遷建工程規劃設計費</t>
  </si>
  <si>
    <t>c008-2</t>
  </si>
  <si>
    <t xml:space="preserve">    特種車輛汰換</t>
  </si>
  <si>
    <t>c008-2-1</t>
  </si>
  <si>
    <t xml:space="preserve">        警車(指定項目)</t>
  </si>
  <si>
    <t>c008-2-1-1</t>
  </si>
  <si>
    <t>汰換2000cc巡邏車(轎式)</t>
  </si>
  <si>
    <t>汰換2400cc巡邏車(吉普式)</t>
  </si>
  <si>
    <t>汰換2000cc偵防車(轎式)</t>
  </si>
  <si>
    <t>汰換2400cc小型警備車</t>
  </si>
  <si>
    <t>汰換150cc巡邏機車</t>
  </si>
  <si>
    <t>c008-2-1-6</t>
  </si>
  <si>
    <t>汰換150cc巡邏機車(有段變速)</t>
  </si>
  <si>
    <t>c008-2-1-7</t>
  </si>
  <si>
    <t>汰換150cc偵防機車</t>
  </si>
  <si>
    <t>c008-2-2</t>
  </si>
  <si>
    <t xml:space="preserve">        消防車輛汰購及救生氣墊(指定項目)</t>
  </si>
  <si>
    <t xml:space="preserve"> </t>
  </si>
  <si>
    <t>c008-2-2-1</t>
  </si>
  <si>
    <t>小型水箱消防車</t>
  </si>
  <si>
    <t>購買小型水箱消防車2輛</t>
  </si>
  <si>
    <t>玉里鎮、壽豐鄉-玉里、壽豐分隊</t>
  </si>
  <si>
    <t>救助器材車</t>
  </si>
  <si>
    <t>購買救助器材車1輛</t>
  </si>
  <si>
    <t>鳳林鎮-鳳林分隊</t>
  </si>
  <si>
    <t>c008-2-2-3</t>
  </si>
  <si>
    <t>救災指揮車</t>
  </si>
  <si>
    <t>購買救災指揮車1輛</t>
  </si>
  <si>
    <t>c008-2-3</t>
  </si>
  <si>
    <t xml:space="preserve">        垃圾車(指定項目)</t>
  </si>
  <si>
    <t>c008-2-3-1</t>
  </si>
  <si>
    <t>購置10立方米垃圾車</t>
  </si>
  <si>
    <t>環保局</t>
  </si>
  <si>
    <t>購置10立方米垃圾車2輛</t>
  </si>
  <si>
    <t>吉安鄉、壽豐鄉</t>
  </si>
  <si>
    <t>c008-3</t>
  </si>
  <si>
    <t>　　重要路口監視系統(指定項目)</t>
  </si>
  <si>
    <t>c008-3-1</t>
  </si>
  <si>
    <t>治安防治專案-重要路口監錄系統</t>
  </si>
  <si>
    <t>重要路口監視器</t>
  </si>
  <si>
    <t>花蓮縣全區</t>
  </si>
  <si>
    <t>c008-5</t>
  </si>
  <si>
    <t>c008-5-1</t>
  </si>
  <si>
    <t>汰換20馬力交流警報器</t>
  </si>
  <si>
    <t>汰換e化勤指系統伺服器(勤務指揮中心)</t>
  </si>
  <si>
    <t>汰換e化勤指系統伺服器</t>
  </si>
  <si>
    <t>汰換駐地監視系統主機(政風室)</t>
  </si>
  <si>
    <t>汰換駐地監視系統主機</t>
  </si>
  <si>
    <t>汰換各單位桌上型電腦主機</t>
  </si>
  <si>
    <t>汰換48埠鋼管型乙太網路交換器</t>
  </si>
  <si>
    <t>新增資安事件通報與聯防系統伺服器主機(資訊科)</t>
  </si>
  <si>
    <t>新增資安事件通報與聯防系統伺服器主機</t>
  </si>
  <si>
    <t>汰換網路伺服器(nas網路硬碟控制伺服器)</t>
  </si>
  <si>
    <t>更新Windows Server 2012作業系統軟體(資訊科)</t>
  </si>
  <si>
    <t>更新Windows Server 2012作業系統軟體</t>
  </si>
  <si>
    <t>汰換筆記型電腦(資訊科)</t>
  </si>
  <si>
    <t>汰換筆記型電腦</t>
  </si>
  <si>
    <t>本縣交通執法器材「雷達測速照相機組三年更新計畫」</t>
  </si>
  <si>
    <t>汰換及新增汽油引擎式發電機</t>
  </si>
  <si>
    <t>汰換飲水機</t>
  </si>
  <si>
    <t>新增及汰換數位攝影機(各單位)</t>
  </si>
  <si>
    <t>汰換本局機房水冷式冷氣機(資訊科)</t>
  </si>
  <si>
    <t>汰換本局機房水冷式冷氣機</t>
  </si>
  <si>
    <t>汰換各單位老舊冷氣機</t>
  </si>
  <si>
    <t>內政部災害防救深耕第2期計畫</t>
  </si>
  <si>
    <t>辦理內政部災害防救深耕第2期計畫</t>
  </si>
  <si>
    <t>119話務系統volte軟硬體</t>
  </si>
  <si>
    <t>更新119話務系統volte軟硬體</t>
  </si>
  <si>
    <t>雙模手持無線電機</t>
  </si>
  <si>
    <t>購買雙模手持無線電機40台</t>
  </si>
  <si>
    <t>各鄉鎮市(分隊)</t>
  </si>
  <si>
    <t>無線電收發信機(中繼台)</t>
  </si>
  <si>
    <t>購買無線電收發信機(中繼台)3台</t>
  </si>
  <si>
    <t>秀林.光復鄉、花蓮市-和平.光復.花蓮分隊</t>
  </si>
  <si>
    <t>雙模固定台無線電機(救護台)</t>
  </si>
  <si>
    <t>購買雙模固定台無線電機(救護台)3台</t>
  </si>
  <si>
    <t>萬榮.卓溪.新城鄉-萬榮.卓溪.新秀分隊</t>
  </si>
  <si>
    <t>移動式消防幫浦</t>
  </si>
  <si>
    <t>購買移動式消防幫浦3台</t>
  </si>
  <si>
    <t>富里.豐濱.壽豐鄉-富里.豐濱.水璉分隊</t>
  </si>
  <si>
    <t>渦輪瞄子</t>
  </si>
  <si>
    <t>購買渦輪瞄子44支</t>
  </si>
  <si>
    <t>各鄉鎮市-各分隊</t>
  </si>
  <si>
    <t>救護車</t>
  </si>
  <si>
    <t>購買救護車1輛</t>
  </si>
  <si>
    <t>橡皮艇</t>
  </si>
  <si>
    <t>購買橡皮艇1組</t>
  </si>
  <si>
    <t>壽豐鄉-水璉分隊</t>
  </si>
  <si>
    <t>119全國消防資訊系統伺服器軟體</t>
  </si>
  <si>
    <t>購置119全國消防資訊系統伺服器軟體2組</t>
  </si>
  <si>
    <t>119系統資料伺服器</t>
  </si>
  <si>
    <t>購置119系統資料伺服器1組</t>
  </si>
  <si>
    <t>119系統資料伺服器儲存裝置</t>
  </si>
  <si>
    <t>購置119系統資料伺服器儲存裝置1組</t>
  </si>
  <si>
    <t>119系統資料伺服器軟體</t>
  </si>
  <si>
    <t>購置119系統資料伺服器軟體 1組</t>
  </si>
  <si>
    <t>119派遣台系統主機</t>
  </si>
  <si>
    <t>購置119派遣台系統主機2組</t>
  </si>
  <si>
    <t>不斷電系統</t>
  </si>
  <si>
    <t>購置不斷電系統7組</t>
  </si>
  <si>
    <t>119派遣台系統印表機</t>
  </si>
  <si>
    <t>購置119派遣台系統印表機3台</t>
  </si>
  <si>
    <t>花蓮市、豐濱鄉、玉里鎮-自強.豐濱.三民分隊</t>
  </si>
  <si>
    <t>桌上型電腦</t>
  </si>
  <si>
    <t>購置桌上型電腦15台</t>
  </si>
  <si>
    <t>筆記型電腦</t>
  </si>
  <si>
    <t>購置筆記型電腦1台</t>
  </si>
  <si>
    <t>防毒伺服器主機</t>
  </si>
  <si>
    <t>購置防毒伺服器主機1台</t>
  </si>
  <si>
    <t>防毒軟體</t>
  </si>
  <si>
    <t>購置防毒軟體1組</t>
  </si>
  <si>
    <t>局本部各分隊零星辦公設備費</t>
  </si>
  <si>
    <t>購置局本部各分隊零星辦公設備費</t>
  </si>
  <si>
    <t>局本部及各分隊</t>
  </si>
  <si>
    <t>空氣呼吸器</t>
  </si>
  <si>
    <t>購置空氣呼吸器21套</t>
  </si>
  <si>
    <t>鈦合金三連梯</t>
  </si>
  <si>
    <t>購置鈦合金三連梯1具</t>
  </si>
  <si>
    <t>花蓮市-花蓮分隊</t>
  </si>
  <si>
    <t>A級防護衣</t>
  </si>
  <si>
    <t>購置A級防護衣10套</t>
  </si>
  <si>
    <t>消防衣帽鞋</t>
  </si>
  <si>
    <t>購置消防衣帽鞋50套</t>
  </si>
  <si>
    <t>自動心臟電擊器充電電池組</t>
  </si>
  <si>
    <t>購置自動心臟電擊器充電電池組3組</t>
  </si>
  <si>
    <t>花蓮市(分隊)</t>
  </si>
  <si>
    <t>火災調查實驗室用金相鑑析相機及翻拍架</t>
  </si>
  <si>
    <t>購置火災調查實驗室用金相鑑析相機及翻拍架1組</t>
  </si>
  <si>
    <t>面罩及肺力閥</t>
  </si>
  <si>
    <t>購置面罩及肺力閥50組</t>
  </si>
  <si>
    <t>行政資訊電腦及周邊設備汰換</t>
  </si>
  <si>
    <t>觀光處</t>
  </si>
  <si>
    <t>行政資訊電腦及周邊設備新增</t>
  </si>
  <si>
    <t>縣府機房虛擬化軟體升級及伺服器儲存設備10G擴充建置</t>
  </si>
  <si>
    <t>縣府網站應用程式防火牆建置</t>
  </si>
  <si>
    <t>縣府無線網路便民服務無線網路防火牆建置</t>
  </si>
  <si>
    <t>刪除</t>
  </si>
  <si>
    <t>新建辦公大樓</t>
  </si>
  <si>
    <t>行政暨研考處</t>
  </si>
  <si>
    <t>辦公室廳舍及什項設備等設施</t>
  </si>
  <si>
    <t>辦公廳舍漏水整建工程</t>
  </si>
  <si>
    <t>地政處</t>
  </si>
  <si>
    <t>修繕測量科辦公廳舍及增設公務車輛停放處車棚雨遮</t>
  </si>
  <si>
    <t>汰換全測站電子光波測距經緯儀</t>
  </si>
  <si>
    <t>新增縣市版加密控制測量查詢及管理系統</t>
  </si>
  <si>
    <t>本縣加密控制測量業務查詢及管理資訊系統等軟硬體之建置</t>
  </si>
  <si>
    <t>汰換公務車輛一台</t>
  </si>
  <si>
    <t>105年2月19日辦理公開招標，因廢標續辦招標中</t>
  </si>
  <si>
    <t>辦理花蓮縣老人會花崗山老人館整建及增設相關設備工程</t>
  </si>
  <si>
    <t>社會處</t>
  </si>
  <si>
    <t>花崗山施工處現發現遺址，文化局已於105年2月18日會同專家學者會勘，現工程處於停工狀態，復工日期未定</t>
  </si>
  <si>
    <t>辦理吉安鄉慶豐老人館拆除重建工程</t>
  </si>
  <si>
    <t>拆除既有違建，興建地上四層樓之公有建築物</t>
  </si>
  <si>
    <t>C棟外牆磁磚剝落整修工程</t>
  </si>
  <si>
    <t>地方稅務局</t>
  </si>
  <si>
    <t xml:space="preserve">案係本局C棟外牆磁磚剝落，擬打除原2丁目磁磚改以水洗石子牆面之整修工程案
</t>
  </si>
  <si>
    <t>瑞美路職務宿舍頂樓防水工程</t>
  </si>
  <si>
    <t xml:space="preserve">本局瑞美路職務宿舍頂樓漏水，滲漏至屋內嚴重造成壁癌問題，影響宿舍居住品質，故擬於頂樓做防水工程，改善漏水問題
</t>
  </si>
  <si>
    <t>汰換四輪傳動小客車</t>
  </si>
  <si>
    <r>
      <t>.本局因欠稅執行查封會勘與各稅清查作業等業務需要，及原有公務車輛已逾17年</t>
    </r>
    <r>
      <rPr>
        <sz val="12"/>
        <rFont val="新細明體"/>
        <family val="1"/>
      </rPr>
      <t>、</t>
    </r>
    <r>
      <rPr>
        <sz val="12"/>
        <rFont val="標楷體"/>
        <family val="4"/>
      </rPr>
      <t>23萬公里，擬購置新車1台以汰換舊車</t>
    </r>
  </si>
  <si>
    <t>汰換個人電腦</t>
  </si>
  <si>
    <t>汰換本局舊款且逾使用年限之電腦主機</t>
  </si>
  <si>
    <t>電腦機房縮減工程</t>
  </si>
  <si>
    <t>為充分運用電腦機房空間及節省能源費用支出，本局辦理電腦機房整建案。</t>
  </si>
  <si>
    <t>檔案庫房拆遷、保全設定、檔案櫃等設備設施</t>
  </si>
  <si>
    <t>為確保辦公廳舍安全及符合檔案管理規定，本局規劃辦理保全設定及消防警報系統安裝；因縣政府擬於105年於本局檔案庫房及停車場興建辦公大樓，爰規劃檔案庫房拆遷及購置檔案櫃之採購案</t>
  </si>
  <si>
    <t>檔案庫房及玉里分局消防警報系統</t>
  </si>
  <si>
    <t>為確保辦公廳舍安全及符合檔案管理規定，本局規劃辦理保全設定及消防警報系統安裝</t>
  </si>
  <si>
    <t>花蓮市及
玉里鎮</t>
  </si>
  <si>
    <t>小貨車</t>
  </si>
  <si>
    <t>衛生局</t>
  </si>
  <si>
    <t>購置小貨車1輛</t>
  </si>
  <si>
    <t>衛生局資訊設備</t>
  </si>
  <si>
    <t>購置本局資訊設備一批</t>
  </si>
  <si>
    <t>衛生局冷氣機等設備</t>
  </si>
  <si>
    <t>購置本局冷氣一批</t>
  </si>
  <si>
    <t>汰換謄本蓋章機</t>
  </si>
  <si>
    <t>瑞穗戶政</t>
  </si>
  <si>
    <t>設備採購，公開招標</t>
  </si>
  <si>
    <t>汰換病理切片脫水機</t>
  </si>
  <si>
    <t>動植物防疫所</t>
  </si>
  <si>
    <t>木棧道及圍籬修繕</t>
  </si>
  <si>
    <t>水產培育所</t>
  </si>
  <si>
    <t>辦理本所內木棧道及圍籬修繕業務</t>
  </si>
  <si>
    <t>花蓮縣壽豐鄉</t>
  </si>
  <si>
    <t>汰換測量外業用光波測距經緯儀</t>
  </si>
  <si>
    <t>花蓮地政</t>
  </si>
  <si>
    <t>汰換測量外業用光波測距經緯儀1台</t>
  </si>
  <si>
    <t>汰換謄本櫃台印表機4台及資訊科印表機1台</t>
  </si>
  <si>
    <t>汰換謄本櫃台印表機4台及資訊課印表機1台</t>
  </si>
  <si>
    <t>汰換衛星定位接收儀</t>
  </si>
  <si>
    <t>鳳林地政</t>
  </si>
  <si>
    <t>各場館房屋整建設備</t>
  </si>
  <si>
    <t>體育場所屬各場館房屋維護、修繕、整建</t>
  </si>
  <si>
    <t>各場館公共設施修換維護費</t>
  </si>
  <si>
    <t>體育場所屬各場館公共設備維護、修繕、整建</t>
  </si>
  <si>
    <t>雜項設備汰換、維修及添購</t>
  </si>
  <si>
    <t>體育場所屬各場館雜項設備汰換、添購、維修</t>
  </si>
  <si>
    <t>c009</t>
  </si>
  <si>
    <t>其他建設經費</t>
  </si>
  <si>
    <t>c009-1-1</t>
  </si>
  <si>
    <t>文化資產維護管理及再利用</t>
  </si>
  <si>
    <t>辦理文化資產維護管理及再利用專案</t>
  </si>
  <si>
    <t>文化資產多元永續發展</t>
  </si>
  <si>
    <t>1.花蓮縣富里鄉豐南村吉哈拉艾文化景觀水圳與梯田環境修復計畫:補助予花蓮縣富里鄉豐南村社區發展協會，以雇工購料方式進行水圳與梯田修復工作，包括如下：(1)石門圳0K+100處修復。(2)梯田邊坡以砌石製作渠道。(3)對於廢耕之薑田進行復育。(4)解說景點藝術裝置
2.辦理花蓮縣縣定古蹟新城神社舊址規劃設計案、花蓮縣縣定古蹟檢察長宿舍施工計畫</t>
  </si>
  <si>
    <t>花蓮縣富里鄉、花蓮縣新城鄉等</t>
  </si>
  <si>
    <t>古物遺址及水下資產活化發展計畫</t>
  </si>
  <si>
    <t>1.花蓮縣考古文化館修繕工程計畫:為籌設本縣考古文化館，將位於壽豐鄉豐山村之壽豐文創意館(原豐田市場)予以改建，建置完成之館設將含括遺址出土文物典藏、展示、研究與公眾服務等機能
2.105年度一般古物新社岩棺空間改善計畫</t>
  </si>
  <si>
    <t>花蓮縣壽豐鄉等</t>
  </si>
  <si>
    <t>文化資產跨域發展計畫</t>
  </si>
  <si>
    <t>辦理鐵道文化園區整體環境改善工程等</t>
  </si>
  <si>
    <t>花蓮市等</t>
  </si>
  <si>
    <t>博物館及地方文化館推動與輔導</t>
  </si>
  <si>
    <t>辦理本縣地方文化館館舍修繕及行銷活動等</t>
  </si>
  <si>
    <t>水情收集系統水情監測站設備維護服務工作</t>
  </si>
  <si>
    <t>囑託本縣各地政事務所辦理轄區內都市計劃用地地籍整理及逕為分割土地複丈作業費</t>
  </si>
  <si>
    <t>辦理轄區內都市計畫用地地及經為分割土地複丈（萬榮、卓溪鄉除外）</t>
  </si>
  <si>
    <t>東昌污水加壓站工程地下一樓電力系統設備遷移改善工程</t>
  </si>
  <si>
    <t>東昌污水加壓站電力系統設備遷移改善工程</t>
  </si>
  <si>
    <t>花蓮地區污水下水道系統工程</t>
  </si>
  <si>
    <t>花蓮地區水資源回收中心委外代操作試運轉維護工作</t>
  </si>
  <si>
    <t>花蓮地區水資源回收中心委外操作運轉維修</t>
  </si>
  <si>
    <t>花蓮吉安已完成下水道管線及人孔設施維護工作減少管線阻塞不通或設備損壞情形，延長下水道系統生命週期。</t>
  </si>
  <si>
    <t>污水人孔設施維護工作</t>
  </si>
  <si>
    <t>議員所提地方建設建議案</t>
  </si>
  <si>
    <t>民政處</t>
  </si>
  <si>
    <t>辦理議員所提地方建設建議事項，辦理13鄉（鎮、市）、機關、學校等各項工程、設備及基層建設設施改善等</t>
  </si>
  <si>
    <t>各鄉鎮市及各機關、學校等</t>
  </si>
  <si>
    <t>各級民意代表暨地方仕紳建言地方建設事項</t>
  </si>
  <si>
    <t>辦理本縣各級民意代表暨地方仕紳建言辦理改善本縣機關、學校等各項工程、設備及設施改善工程等</t>
  </si>
  <si>
    <t>各鄉鎮村里基層建設工程案</t>
  </si>
  <si>
    <t>補助各鄉鎮市公所基層建設建議案及活動中心修繕，道路煥新計畫案</t>
  </si>
  <si>
    <t>本縣13鄉鎮市</t>
  </si>
  <si>
    <t>忠烈祠供桌購置費用</t>
  </si>
  <si>
    <t>購置忠烈祠仰仁殿、崇德殿供桌</t>
  </si>
  <si>
    <t>補助花蓮市、吉安鄉、光復鄉等公所喪葬設施工程費用</t>
  </si>
  <si>
    <t>補助本縣花蓮市、吉安鄉、光復鄉等公所喪葬設施設備工程</t>
  </si>
  <si>
    <t>花蓮市、吉安鄉、光復鄉等鄉鎮</t>
  </si>
  <si>
    <t>105年度原住民部落特色道路改善計畫</t>
  </si>
  <si>
    <t>原民處</t>
  </si>
  <si>
    <t>辦理特色道路及其週邊附屬設施改善</t>
  </si>
  <si>
    <t>本縣各鄉鎮市</t>
  </si>
  <si>
    <t>補助本縣鄉鎮市公所辦理105年度原住民部落特色道路改善計畫</t>
  </si>
  <si>
    <t>原住民地區部落公共工程規劃設計作業計畫</t>
  </si>
  <si>
    <t>辦理工程規劃設計事宜</t>
  </si>
  <si>
    <t>原住民族地區部落簡易自來水設備汰舊換新及維護計畫</t>
  </si>
  <si>
    <t xml:space="preserve">辦理本縣簡易自來水系統設施(備)改善
</t>
  </si>
  <si>
    <t>原住民地區部落道路、文化聚會所修繕及維護工程</t>
  </si>
  <si>
    <t>辦理本縣部落道路、聚會所設施改善</t>
  </si>
  <si>
    <t>原住民地區部落道路、排水溝及擋土牆等設施維護及改善工程</t>
  </si>
  <si>
    <t>辦理本縣部落道路、排水溝及擋土牆改善</t>
  </si>
  <si>
    <t>104年無自來水地區供水改善計畫第二期-自來水用戶設備外線補助計畫</t>
  </si>
  <si>
    <t>辦理自來水用戶設備外線補助計畫</t>
  </si>
  <si>
    <t>原住民部落永續發展造景計畫</t>
  </si>
  <si>
    <t>辦理部落道路、排水溝、擋土牆、聚會所、入口意象等基礎設施改善</t>
  </si>
  <si>
    <t>花蓮縣第二期綜合發展實施方案-簡易自來水改善工程</t>
  </si>
  <si>
    <t>辦理簡易自來水系統及其週邊附屬設施改善</t>
  </si>
  <si>
    <t>辦理秀林、新城等鄉鎮轄區重劃區農水路管理維護工作費</t>
  </si>
  <si>
    <t>配合中央核定期程辦理</t>
  </si>
  <si>
    <t>花蓮縣各鄉鎮</t>
  </si>
  <si>
    <t>辦理觀光設施維護修繕工程</t>
  </si>
  <si>
    <t>花蓮市、壽豐鄉、新城鄉</t>
  </si>
  <si>
    <t>辦理愛狗樂園興辦事業計畫</t>
  </si>
  <si>
    <t>調整</t>
  </si>
  <si>
    <t>災害準備金</t>
  </si>
  <si>
    <t>財政處</t>
  </si>
  <si>
    <t>災害準備金核定、請、撥款等業務</t>
  </si>
  <si>
    <t>新增</t>
  </si>
  <si>
    <t>c009-1-30</t>
  </si>
  <si>
    <t>依平均地權條例第76、77條，收回新城鄉嘉南段、嘉北段地價及地上物補償費</t>
  </si>
  <si>
    <r>
      <t xml:space="preserve">    2.本表第一次查填及送達期限為</t>
    </r>
    <r>
      <rPr>
        <sz val="14"/>
        <color indexed="10"/>
        <rFont val="標楷體"/>
        <family val="4"/>
      </rPr>
      <t>3月4日前</t>
    </r>
    <r>
      <rPr>
        <sz val="14"/>
        <rFont val="標楷體"/>
        <family val="4"/>
      </rPr>
      <t>，請完成年度經費分配情形。</t>
    </r>
  </si>
  <si>
    <t xml:space="preserve">至 105 年 3 月止 </t>
  </si>
  <si>
    <t>c008-5-4</t>
  </si>
  <si>
    <t>c008-5-5</t>
  </si>
  <si>
    <t>c008-5-6</t>
  </si>
  <si>
    <t>c008-5-7</t>
  </si>
  <si>
    <t>c008-5-8</t>
  </si>
  <si>
    <t>c008-5-9</t>
  </si>
  <si>
    <t>c008-5-10</t>
  </si>
  <si>
    <t>c008-5-11</t>
  </si>
  <si>
    <t>c008-5-12</t>
  </si>
  <si>
    <t>c008-5-13</t>
  </si>
  <si>
    <t>c008-5-14</t>
  </si>
  <si>
    <t>c008-5-15</t>
  </si>
  <si>
    <t>c008-5-16</t>
  </si>
  <si>
    <t>c008-5-17</t>
  </si>
  <si>
    <t>c008-5-18</t>
  </si>
  <si>
    <t>c008-5-19</t>
  </si>
  <si>
    <t>c008-5-20</t>
  </si>
  <si>
    <t>c008-5-21</t>
  </si>
  <si>
    <t>c008-5-22</t>
  </si>
  <si>
    <t>c008-5-23</t>
  </si>
  <si>
    <t>c008-5-24</t>
  </si>
  <si>
    <t>c008-5-25</t>
  </si>
  <si>
    <t>c008-5-26</t>
  </si>
  <si>
    <t>c008-5-27</t>
  </si>
  <si>
    <t>c008-5-28</t>
  </si>
  <si>
    <t>c008-5-29</t>
  </si>
  <si>
    <t>c008-5-30</t>
  </si>
  <si>
    <t>c008-5-31</t>
  </si>
  <si>
    <t>c008-5-32</t>
  </si>
  <si>
    <t>c008-5-33</t>
  </si>
  <si>
    <t>c008-5-34</t>
  </si>
  <si>
    <t>c008-5-35</t>
  </si>
  <si>
    <t>c008-5-36</t>
  </si>
  <si>
    <t>c008-5-37</t>
  </si>
  <si>
    <t>c008-5-38</t>
  </si>
  <si>
    <t>c008-5-39</t>
  </si>
  <si>
    <t>c008-5-40</t>
  </si>
  <si>
    <t>c008-5-41</t>
  </si>
  <si>
    <t>c008-5-42</t>
  </si>
  <si>
    <t>c008-5-43</t>
  </si>
  <si>
    <t>c008-5-44</t>
  </si>
  <si>
    <t>c008-5-45</t>
  </si>
  <si>
    <t>c008-5-46</t>
  </si>
  <si>
    <t>c008-5-47</t>
  </si>
  <si>
    <t>c008-5-48</t>
  </si>
  <si>
    <t>c008-5-49</t>
  </si>
  <si>
    <t>c008-5-50</t>
  </si>
  <si>
    <t>c008-5-51</t>
  </si>
  <si>
    <t>c008-5-52</t>
  </si>
  <si>
    <t>c008-5-53</t>
  </si>
  <si>
    <t>c008-5-54</t>
  </si>
  <si>
    <t>c008-5-55</t>
  </si>
  <si>
    <t>c008-5-56</t>
  </si>
  <si>
    <t>c008-5-57</t>
  </si>
  <si>
    <t>c008-5-58</t>
  </si>
  <si>
    <t>c008-5-59</t>
  </si>
  <si>
    <t>c008-5-60</t>
  </si>
  <si>
    <t>c008-5-61</t>
  </si>
  <si>
    <t>c008-5-62</t>
  </si>
  <si>
    <t>c008-5-63</t>
  </si>
  <si>
    <t>c008-5-64</t>
  </si>
  <si>
    <t>c008-5-65</t>
  </si>
  <si>
    <t>c008-5-66</t>
  </si>
  <si>
    <t>c008-5-67</t>
  </si>
  <si>
    <t>c008-5-68</t>
  </si>
  <si>
    <t>c008-5-69</t>
  </si>
  <si>
    <t>c008-5-70</t>
  </si>
  <si>
    <t>c008-5-71</t>
  </si>
  <si>
    <t>c008-5-72</t>
  </si>
  <si>
    <t>c008-5-73</t>
  </si>
  <si>
    <t>c008-5-74</t>
  </si>
  <si>
    <t>c008-5-75</t>
  </si>
  <si>
    <t>經費</t>
  </si>
  <si>
    <t>計畫編號</t>
  </si>
  <si>
    <t>計畫名稱</t>
  </si>
  <si>
    <t>合計</t>
  </si>
  <si>
    <t>A002</t>
  </si>
  <si>
    <t>B002</t>
  </si>
  <si>
    <t>B003</t>
  </si>
  <si>
    <t>B004</t>
  </si>
  <si>
    <t>B005</t>
  </si>
  <si>
    <t>B006</t>
  </si>
  <si>
    <t>B007</t>
  </si>
  <si>
    <t>單位：千元</t>
  </si>
  <si>
    <t>計畫
編號</t>
  </si>
  <si>
    <t>公務預算部分</t>
  </si>
  <si>
    <t>政事別為社會福利支出</t>
  </si>
  <si>
    <t>政事別非為社會福利支出</t>
  </si>
  <si>
    <t>小計</t>
  </si>
  <si>
    <t>中央補助</t>
  </si>
  <si>
    <t>A001</t>
  </si>
  <si>
    <t>一、社會救助業務</t>
  </si>
  <si>
    <t>A001-1</t>
  </si>
  <si>
    <t>（一）低收入戶家庭及兒童生活扶助</t>
  </si>
  <si>
    <t>A001-2</t>
  </si>
  <si>
    <t>（二）低收入戶就學生活扶助</t>
  </si>
  <si>
    <t>A001-3</t>
  </si>
  <si>
    <t>（三）低收入戶以工代賑</t>
  </si>
  <si>
    <t>A001-4</t>
  </si>
  <si>
    <t>A001-5</t>
  </si>
  <si>
    <t>A001-6</t>
  </si>
  <si>
    <t>A002-1</t>
  </si>
  <si>
    <t>（一）中低收入老人生活津貼</t>
  </si>
  <si>
    <t>貳、非社會局主管</t>
  </si>
  <si>
    <t>社區發展支出</t>
  </si>
  <si>
    <t>B011</t>
  </si>
  <si>
    <t>A005-2</t>
  </si>
  <si>
    <t>A005-3</t>
  </si>
  <si>
    <t>A005-4</t>
  </si>
  <si>
    <t>A002-4</t>
  </si>
  <si>
    <t>1.性侵害防治業務（衛生局）</t>
  </si>
  <si>
    <t>2.社區發展（民政局）</t>
  </si>
  <si>
    <t>合      計</t>
  </si>
  <si>
    <t>計畫名稱</t>
  </si>
  <si>
    <t>直轄市及
縣市自籌等</t>
  </si>
  <si>
    <t>（四）中低收入戶醫療費用補助</t>
  </si>
  <si>
    <t>（五）充實社會救助金專戶</t>
  </si>
  <si>
    <t>（六）急難救助</t>
  </si>
  <si>
    <t>（七）其他社會救助支出</t>
  </si>
  <si>
    <t>A001-7</t>
  </si>
  <si>
    <t>A012</t>
  </si>
  <si>
    <t>A013</t>
  </si>
  <si>
    <t>A014</t>
  </si>
  <si>
    <t>一、農民健康保險保費補助</t>
  </si>
  <si>
    <t>十、國民年金保費補助</t>
  </si>
  <si>
    <t>(6)E之中央補助社會救助業務編列數額，不得低於行政院主計總處設算匡列數。</t>
  </si>
  <si>
    <t>A011</t>
  </si>
  <si>
    <t>十一、其他列於社會局主管支出</t>
  </si>
  <si>
    <t>(13)可歸類於個別項目者請儘量歸類，如無法明確歸類時再填至A011「其他列於社會局主管支出」項目。另辦理計畫項目之約聘僱人員人事費請歸至各該計畫項目內。</t>
  </si>
  <si>
    <t>二、老年農民福利津貼</t>
  </si>
  <si>
    <r>
      <t>三、其他社會福利支出</t>
    </r>
  </si>
  <si>
    <t>三、其他社會福利支出</t>
  </si>
  <si>
    <t>(4)D1＋D2之合計數應等於公務預算中社會福利支出（政事別大分類）總數。</t>
  </si>
  <si>
    <t>(14)上述歸類為社會局主管辦理之項目，如同時有由其他單位辦理時（如衛生局、民政局等），請依下列範例填寫方式填寫：</t>
  </si>
  <si>
    <t>A004-4</t>
  </si>
  <si>
    <t>A005-6</t>
  </si>
  <si>
    <t>A002-3</t>
  </si>
  <si>
    <t>A004-3</t>
  </si>
  <si>
    <t>A005-5</t>
  </si>
  <si>
    <t>（六）其他身心障礙福利服務支出</t>
  </si>
  <si>
    <r>
      <t>註：1.本表主辦機關為行政院主計總處及衛生福利部；本表第一次查填及送達期限為</t>
    </r>
    <r>
      <rPr>
        <sz val="12"/>
        <color indexed="10"/>
        <rFont val="標楷體"/>
        <family val="4"/>
      </rPr>
      <t>3月4日前</t>
    </r>
    <r>
      <rPr>
        <sz val="12"/>
        <rFont val="標楷體"/>
        <family val="4"/>
      </rPr>
      <t>，請完成年度經費分配情形。</t>
    </r>
  </si>
  <si>
    <t>花蓮縣政府105年度社會福利補助經費計畫分配及執行明細表</t>
  </si>
  <si>
    <t>B009</t>
  </si>
  <si>
    <t>B014</t>
  </si>
  <si>
    <t>花蓮縣政府105年度教育設施補助經費計畫分配及執行明細表</t>
  </si>
  <si>
    <r>
      <t>(</t>
    </r>
    <r>
      <rPr>
        <sz val="16"/>
        <rFont val="標楷體"/>
        <family val="4"/>
      </rPr>
      <t>本表為季報表</t>
    </r>
    <r>
      <rPr>
        <sz val="16"/>
        <rFont val="Times New Roman"/>
        <family val="1"/>
      </rPr>
      <t>)</t>
    </r>
  </si>
  <si>
    <t>單位：千元</t>
  </si>
  <si>
    <t xml:space="preserve">計畫名稱
</t>
  </si>
  <si>
    <t>辦理項目及內容</t>
  </si>
  <si>
    <t>辦理機關</t>
  </si>
  <si>
    <t>經費支用科目</t>
  </si>
  <si>
    <r>
      <t>預算數</t>
    </r>
    <r>
      <rPr>
        <sz val="14"/>
        <rFont val="Times New Roman"/>
        <family val="1"/>
      </rPr>
      <t>(1)</t>
    </r>
  </si>
  <si>
    <t>合計</t>
  </si>
  <si>
    <t>中央補助部分</t>
  </si>
  <si>
    <t>直轄市及縣市自籌部分</t>
  </si>
  <si>
    <r>
      <t>累計實際支用數</t>
    </r>
    <r>
      <rPr>
        <sz val="14"/>
        <rFont val="Times New Roman"/>
        <family val="1"/>
      </rPr>
      <t>(2)</t>
    </r>
  </si>
  <si>
    <r>
      <t>累計實際支用比率％</t>
    </r>
    <r>
      <rPr>
        <sz val="12"/>
        <rFont val="Times New Roman"/>
        <family val="1"/>
      </rPr>
      <t>(3)=(2)/(1)</t>
    </r>
  </si>
  <si>
    <t>B001</t>
  </si>
  <si>
    <t>營養午餐</t>
  </si>
  <si>
    <t>補助國中小貧困學生午餐費及一般學生午餐費，國小營養午餐設備維護費等</t>
  </si>
  <si>
    <t>教育處</t>
  </si>
  <si>
    <t>體育及衛生教育計畫-體育及衛生教育
建築及設備計畫-其他設備</t>
  </si>
  <si>
    <t>整建國中與國小教育設施計畫</t>
  </si>
  <si>
    <t>補助各國民中小學改善教學環境設施、充實教學設備、校舍及危險逾齡廚房修建等經費(改善教學環境)</t>
  </si>
  <si>
    <t>建築及設備計畫-其他設備
國民教育計畫-國民小學教育</t>
  </si>
  <si>
    <t>補助國中小運動場館修繕經費</t>
  </si>
  <si>
    <t>建築及設備計畫-營建及修建工程</t>
  </si>
  <si>
    <r>
      <t>國民中小學老舊校舍整建</t>
    </r>
  </si>
  <si>
    <t>辦理國民中小學老舊建物改善</t>
  </si>
  <si>
    <t>中途學校</t>
  </si>
  <si>
    <t>辦理中輟學生特殊輔導、安置及教學等一般行政所需各項經費</t>
  </si>
  <si>
    <t>縣立國民中學</t>
  </si>
  <si>
    <t>花蓮縣南平中學-國民教育計畫、一般行政管理計畫、建築及設備計畫</t>
  </si>
  <si>
    <t>國民中小學充實健康中心設備</t>
  </si>
  <si>
    <t>補助學校購置衛生設備</t>
  </si>
  <si>
    <t>建築及設備計畫-其他設備</t>
  </si>
  <si>
    <t>國民中小學中輟生追蹤輔導及支援中途學校執行慈暉專案</t>
  </si>
  <si>
    <t>補助全縣各國中及中輟替代役男中心學校辦理中輟生追蹤輔導工作經費</t>
  </si>
  <si>
    <t>國民教育計畫-國民中學教育</t>
  </si>
  <si>
    <t>解決各國民中小學租占學校用地（含土地購置及教學設施）等</t>
  </si>
  <si>
    <t>辦理各國民中小學租用台糖及台鐵土地經費</t>
  </si>
  <si>
    <t>國民教育計畫-國民小學教育</t>
  </si>
  <si>
    <t>B008</t>
  </si>
  <si>
    <t>資訊設備與網路維運</t>
  </si>
  <si>
    <t>辦理資訊設備與網路維運-採購學校投影機燈泡及維修經費、行政暨備課電腦、無線及交換器、教學軟體</t>
  </si>
  <si>
    <t>國民教育計畫-國民小學教育、建築及設備計畫-其他設備</t>
  </si>
  <si>
    <t>飲用水改善</t>
  </si>
  <si>
    <t>補助各國民中小學改善飲用水設施</t>
  </si>
  <si>
    <t>B010</t>
  </si>
  <si>
    <t>國中技藝教育</t>
  </si>
  <si>
    <t>補助辦理國中技藝教育開辦費</t>
  </si>
  <si>
    <t>學校水電費補助</t>
  </si>
  <si>
    <t>補助體中、各國民中小學校務用水電費</t>
  </si>
  <si>
    <t>各級縣立學校</t>
  </si>
  <si>
    <t>高中及高職教育計畫、國民教育計畫</t>
  </si>
  <si>
    <t>B012</t>
  </si>
  <si>
    <t>國中雜費減免補助</t>
  </si>
  <si>
    <t>補助各國民中學各科實驗、教學材料費、辦公費、藝能及活動科目教科書款、電腦、樂器、童軍器材、體育設施等設備維修等各項教學所需經費</t>
  </si>
  <si>
    <t>高中及高職教育計畫-高中教育
國民教育計畫-國民中學教育</t>
  </si>
  <si>
    <t>B013</t>
  </si>
  <si>
    <t>代用國中補助</t>
  </si>
  <si>
    <t>學生健康及水域安全基本需求</t>
  </si>
  <si>
    <t>辦理國民中小學學童健康檢查</t>
  </si>
  <si>
    <t>體育及衛生教育計畫-體育及衛生教育</t>
  </si>
  <si>
    <t>補助辦理國民中小學水域安全業務基本需求、推動游泳教學業務代辦費免收經費</t>
  </si>
  <si>
    <t>B015</t>
  </si>
  <si>
    <t>其他</t>
  </si>
  <si>
    <t>B015-1</t>
  </si>
  <si>
    <t>特殊教育管理與輔導</t>
  </si>
  <si>
    <t>辦理特殊兒童輔導、鑑定、安置及學前教育等經費</t>
  </si>
  <si>
    <t>特殊教育計畫-特殊教育</t>
  </si>
  <si>
    <t>B015-2</t>
  </si>
  <si>
    <t>社會教育終身學習</t>
  </si>
  <si>
    <t>補助辦理成人教育、藝文社教活動、親子教育及本縣代表隊參加藝術、語文競賽等經費</t>
  </si>
  <si>
    <t>社會教育計畫-社會教育</t>
  </si>
  <si>
    <t>B015-3</t>
  </si>
  <si>
    <t>體育運動教學管理與輔導獎勵</t>
  </si>
  <si>
    <t>補助辦理全縣各項體育活動、全國單項體育活動、參加全國性運動會及體育競賽績優獎勵金等經費</t>
  </si>
  <si>
    <t>體育及衛生教育計畫-體育及衛生教育-體育管理及獎補助</t>
  </si>
  <si>
    <r>
      <t>合</t>
    </r>
    <r>
      <rPr>
        <sz val="14"/>
        <rFont val="Times New Roman"/>
        <family val="1"/>
      </rPr>
      <t xml:space="preserve">      </t>
    </r>
    <r>
      <rPr>
        <sz val="14"/>
        <rFont val="標楷體"/>
        <family val="4"/>
      </rPr>
      <t>計</t>
    </r>
  </si>
  <si>
    <r>
      <t>表</t>
    </r>
    <r>
      <rPr>
        <sz val="14"/>
        <rFont val="Times New Roman"/>
        <family val="1"/>
      </rPr>
      <t>2</t>
    </r>
  </si>
  <si>
    <t>表1</t>
  </si>
  <si>
    <t>(本表為季報表)</t>
  </si>
  <si>
    <t>基金自籌部分</t>
  </si>
  <si>
    <r>
      <t>中央補助</t>
    </r>
  </si>
  <si>
    <t>截至本季累計實際支用數</t>
  </si>
  <si>
    <t>全年度
編列數</t>
  </si>
  <si>
    <r>
      <t xml:space="preserve">政事別
</t>
    </r>
    <r>
      <rPr>
        <sz val="10"/>
        <rFont val="標楷體"/>
        <family val="4"/>
      </rPr>
      <t>（中分類）</t>
    </r>
  </si>
  <si>
    <t>總                   計</t>
  </si>
  <si>
    <t>壹、社會局主管(包括社會局及所屬)</t>
  </si>
  <si>
    <t>二、兒童及少年福利服務</t>
  </si>
  <si>
    <t>（一）18歲以下低收入戶暨弱勢兒童及少年
　　　醫療補助</t>
  </si>
  <si>
    <t>A002-2</t>
  </si>
  <si>
    <t xml:space="preserve"> (四)增聘兒童及少年保護專責社工人力</t>
  </si>
  <si>
    <t>A002-5</t>
  </si>
  <si>
    <t xml:space="preserve"> (五)其他兒童及少年福利服務支出</t>
  </si>
  <si>
    <t>A003</t>
  </si>
  <si>
    <t>三、婦女福利服務</t>
  </si>
  <si>
    <t>A003-1</t>
  </si>
  <si>
    <t>（一）依特殊境遇家庭扶助條例所定各項補助</t>
  </si>
  <si>
    <t>A003-2</t>
  </si>
  <si>
    <t>（二）其他婦女福利服務支出</t>
  </si>
  <si>
    <t>A004</t>
  </si>
  <si>
    <t>四、老人福利服務</t>
  </si>
  <si>
    <t>A004-1</t>
  </si>
  <si>
    <t>A004-2</t>
  </si>
  <si>
    <t>（二）建立社區照顧關懷據點</t>
  </si>
  <si>
    <t xml:space="preserve"> (三) 健全老人友善環境促進社會參與服務</t>
  </si>
  <si>
    <t>（四）其他老人福利服務支出</t>
  </si>
  <si>
    <t>A005</t>
  </si>
  <si>
    <t>五、身心障礙福利服務</t>
  </si>
  <si>
    <t>A005-1</t>
  </si>
  <si>
    <t>（一）身心障礙者生活補助</t>
  </si>
  <si>
    <t>（二）身心障礙者輔助器具補助</t>
  </si>
  <si>
    <t>（三）身心障礙者教養費補助</t>
  </si>
  <si>
    <t>（四）身心障礙者參加社會保險保險費補助</t>
  </si>
  <si>
    <t xml:space="preserve"> (五) 身心障礙者個案管理服務</t>
  </si>
  <si>
    <t>A006</t>
  </si>
  <si>
    <t>六、社區發展</t>
  </si>
  <si>
    <t>社區發展支出</t>
  </si>
  <si>
    <t>A007</t>
  </si>
  <si>
    <t>七、志願服務</t>
  </si>
  <si>
    <t>A008</t>
  </si>
  <si>
    <t>八、社會工作</t>
  </si>
  <si>
    <t>A009</t>
  </si>
  <si>
    <t>九、家庭暴力及性侵害防治</t>
  </si>
  <si>
    <t>A009-1</t>
  </si>
  <si>
    <r>
      <t>（一）家庭暴力及性侵害</t>
    </r>
    <r>
      <rPr>
        <u val="single"/>
        <sz val="12"/>
        <rFont val="標楷體"/>
        <family val="4"/>
      </rPr>
      <t>處遇服務</t>
    </r>
  </si>
  <si>
    <t>A009-2</t>
  </si>
  <si>
    <t>（二）其他家庭暴力及性侵害防治業務支出</t>
  </si>
  <si>
    <t>A010</t>
  </si>
  <si>
    <t xml:space="preserve">    2.填表說明：</t>
  </si>
  <si>
    <t>(1)中央補助係指中央對各直轄市及縣市社會福利一般性補助款總數。</t>
  </si>
  <si>
    <t>(2)直轄市及縣市自籌等包括中央計畫型補助款、直轄市及縣市政府自有財源及公益彩券盈餘分配等。</t>
  </si>
  <si>
    <t>(3)本表公務預算合計數應配合追加減預算予以適時調整。</t>
  </si>
  <si>
    <t>(5)基金自籌部分係指由附屬單位預算基金自籌財源支應，不包括由公務預算撥補部分；直轄市或縣市公益彩券盈餘分配設有基金管理運用者，應將附屬單位預算支出面編列和執行數額填列於此，但應注意不得包含指定辦理</t>
  </si>
  <si>
    <t xml:space="preserve">   施政項目數額。</t>
  </si>
  <si>
    <t>(7)其他社會救助支出包括辦理低收入戶調查、遊民收容輔導、健保病患住院膳食費補助、災害救助、設立社會救助機構或委託收容安置及其他社會救助業務等。</t>
  </si>
  <si>
    <t>(8)其他兒童及少年福利服務支出包括兒童及少年福利促進委員會、兒童專業人員訓練、發展遲緩兒童早期療育、親職教育諮詢輔導及宣導活動、困苦失依兒童生活扶助、兒童安置服務、設立公私立托兒所與兒童</t>
  </si>
  <si>
    <t xml:space="preserve">   福利機構、困苦失依少年生活扶助與醫療扶助、設立少年福利機構、辦理少年轉向制度、成立兒童及少年性交易防治督導會報、辦理兒童及少年性交易防治教育宣導、陪同偵訊、辦理中輟學生調查、設立關懷</t>
  </si>
  <si>
    <t xml:space="preserve">   中心、辦理緊急收容及短期收容、辦理加害人輔導教育與其他兒童及少年福利業務等。</t>
  </si>
  <si>
    <t>(9)其他婦女福利服務支出包括辦理婦女福利服務活動、設立婦女福利服務中心與庇護中心、辦理單親及不幸婦女保護扶助、辦理婦女福利工作人員專業訓練及其他婦女福利業務等。</t>
  </si>
  <si>
    <t>(10)其他老人福利服務支出包括設立老人福利促進委員會(推動小組)、辦理老人福利專業人員訓練、設立老人福利機構、中低收入老人特別照顧津貼、老人居家服務、辦理老人福利服務活動、辦理老人保護、安置、辦理施</t>
  </si>
  <si>
    <t xml:space="preserve">    虐者家庭教育與輔導、辦理獨居老人緊急救援服務及其他老人福利業務等。</t>
  </si>
  <si>
    <t>(11)其他身心障礙福利服務支出包括身心障礙福利專業人員訓練、設立身心障礙者保護委員會、辦理個別化專業服務評估、補助福利團體充實設備辦理福利服務、辦理身心障礙者社區、居家服務、制定身心障礙者生涯轉銜</t>
  </si>
  <si>
    <t xml:space="preserve">    計畫、身心障礙者房屋租金及貸款利息補助、辦理身心障礙者福利服務活動、設立庇護工場、商店、身心障礙福利機構及其他身心障礙福利業務等。</t>
  </si>
  <si>
    <t>(12)其他家庭暴力及性侵害防治業務支出包括設置防治中心、辦理被害人保護業務、被害人各項補助、設置未成年子女會面交往與交付處所、建立資料庫、辦理防治教育與宣導活動及其他家暴及性侵害防治業務等。</t>
  </si>
  <si>
    <r>
      <t>基金自籌部分</t>
    </r>
  </si>
  <si>
    <t>政事別
（中分類）</t>
  </si>
  <si>
    <r>
      <t xml:space="preserve"> (二)</t>
    </r>
    <r>
      <rPr>
        <u val="single"/>
        <sz val="12"/>
        <rFont val="標楷體"/>
        <family val="4"/>
      </rPr>
      <t>兒童及少年保護服務措施</t>
    </r>
  </si>
  <si>
    <r>
      <t xml:space="preserve"> (三)</t>
    </r>
    <r>
      <rPr>
        <u val="single"/>
        <sz val="12"/>
        <rFont val="標楷體"/>
        <family val="4"/>
      </rPr>
      <t>兒童及少年高風險家庭輔導處遇服務</t>
    </r>
  </si>
  <si>
    <t>c001-1-2</t>
  </si>
  <si>
    <t>c001-1-3</t>
  </si>
  <si>
    <t>c001-1-4</t>
  </si>
  <si>
    <t>c001-1-5</t>
  </si>
  <si>
    <t>c001-1-6</t>
  </si>
  <si>
    <t>c001-1-7</t>
  </si>
  <si>
    <t>c001-1-8</t>
  </si>
  <si>
    <t>c001-1-9</t>
  </si>
  <si>
    <t>c001-1-10</t>
  </si>
  <si>
    <t>c001-1-11</t>
  </si>
  <si>
    <t>c001-1-12</t>
  </si>
  <si>
    <t>c001-1-13</t>
  </si>
  <si>
    <t>c002-1-2</t>
  </si>
  <si>
    <t>c004-1-2</t>
  </si>
  <si>
    <t>c005-2-2</t>
  </si>
  <si>
    <t>c005-2-6</t>
  </si>
  <si>
    <t> 各鄉鎮市</t>
  </si>
  <si>
    <t>瑞穗鄉台九線267K處至鶴岡村道路拓寬及橋樑新建工程</t>
  </si>
  <si>
    <t>c006-1-2</t>
  </si>
  <si>
    <t>辦理13鄉鎮市一般排水改善工程</t>
  </si>
  <si>
    <t>c006-2-2</t>
  </si>
  <si>
    <t>c006-2-3</t>
  </si>
  <si>
    <t>c006-3-2</t>
  </si>
  <si>
    <t>c006-3-3</t>
  </si>
  <si>
    <t>農路改善、農業灌溉及農村建設等工程</t>
  </si>
  <si>
    <t>c007-2-2</t>
  </si>
  <si>
    <t>c007-2-3</t>
  </si>
  <si>
    <t>c007-2-4</t>
  </si>
  <si>
    <t>c007-2-5</t>
  </si>
  <si>
    <t>c007-2-6</t>
  </si>
  <si>
    <t>c007-2-7</t>
  </si>
  <si>
    <t>c007-2-8</t>
  </si>
  <si>
    <t>c007-2-9</t>
  </si>
  <si>
    <t>c007-2-10</t>
  </si>
  <si>
    <t>c007-2-11</t>
  </si>
  <si>
    <t>c007-2-12</t>
  </si>
  <si>
    <t>c007-2-13</t>
  </si>
  <si>
    <t>c007-2-14</t>
  </si>
  <si>
    <t>c007-2-15</t>
  </si>
  <si>
    <t>c007-2-16</t>
  </si>
  <si>
    <t>c007-2-17</t>
  </si>
  <si>
    <t>c007-2-18</t>
  </si>
  <si>
    <t>c008-1-1-2</t>
  </si>
  <si>
    <t>c008-2-1-2</t>
  </si>
  <si>
    <t>c008-2-1-3</t>
  </si>
  <si>
    <t>c008-2-1-4</t>
  </si>
  <si>
    <t>c008-2-1-5</t>
  </si>
  <si>
    <t>消防局</t>
  </si>
  <si>
    <t>c008-2-2-2</t>
  </si>
  <si>
    <t>c008-5-2</t>
  </si>
  <si>
    <t>c008-5-3</t>
  </si>
  <si>
    <t>新建辦公大樓</t>
  </si>
  <si>
    <t>c009-1-2</t>
  </si>
  <si>
    <t>c009-1-3</t>
  </si>
  <si>
    <t>c009-1-4</t>
  </si>
  <si>
    <t>c009-1-5</t>
  </si>
  <si>
    <t>c009-1-6</t>
  </si>
  <si>
    <t>c009-1-7</t>
  </si>
  <si>
    <t>11鄉鎮（萬榮、卓溪鄉除外）</t>
  </si>
  <si>
    <t>c009-1-8</t>
  </si>
  <si>
    <t>c009-1-9</t>
  </si>
  <si>
    <t>c009-1-10</t>
  </si>
  <si>
    <t>c009-1-11</t>
  </si>
  <si>
    <t>c009-1-12</t>
  </si>
  <si>
    <t>c009-1-13</t>
  </si>
  <si>
    <t>c009-1-14</t>
  </si>
  <si>
    <t>c009-1-15</t>
  </si>
  <si>
    <t>c009-1-16</t>
  </si>
  <si>
    <t>c009-1-17</t>
  </si>
  <si>
    <t>c009-1-18</t>
  </si>
  <si>
    <t>c009-1-19</t>
  </si>
  <si>
    <t>c009-1-20</t>
  </si>
  <si>
    <t>c009-1-21</t>
  </si>
  <si>
    <t>c009-1-22</t>
  </si>
  <si>
    <t>c009-1-23</t>
  </si>
  <si>
    <t>c009-1-24</t>
  </si>
  <si>
    <t>c009-1-25</t>
  </si>
  <si>
    <t>c009-1-26</t>
  </si>
  <si>
    <t>c009-1-27</t>
  </si>
  <si>
    <t>c009-1-28</t>
  </si>
  <si>
    <t>c009-1-29</t>
  </si>
  <si>
    <t>c006-1-3</t>
  </si>
  <si>
    <t>c006-1-4</t>
  </si>
  <si>
    <t>c006-1-5</t>
  </si>
  <si>
    <t>財源有中央一般性補助款</t>
  </si>
  <si>
    <t>經費編列數</t>
  </si>
  <si>
    <t>表8</t>
  </si>
  <si>
    <t>單位：千元</t>
  </si>
  <si>
    <t>類別</t>
  </si>
  <si>
    <t>工程項目及內容名稱</t>
  </si>
  <si>
    <t>財源全數自籌</t>
  </si>
  <si>
    <t>備註</t>
  </si>
  <si>
    <t>經費編列數</t>
  </si>
  <si>
    <t>發包或
採購金額</t>
  </si>
  <si>
    <t>發包或採
購結餘數</t>
  </si>
  <si>
    <t>小計</t>
  </si>
  <si>
    <t>中央補
助部分</t>
  </si>
  <si>
    <t>直轄市及縣
市自籌部分</t>
  </si>
  <si>
    <t>總           計</t>
  </si>
  <si>
    <t>一、用地費合計</t>
  </si>
  <si>
    <t>(一)區域排水小計</t>
  </si>
  <si>
    <t>1.…</t>
  </si>
  <si>
    <t>：</t>
  </si>
  <si>
    <t>(二)縣市管河川小計</t>
  </si>
  <si>
    <t>(三)雨水下水道小計</t>
  </si>
  <si>
    <t>二、建設與管理維護費合計</t>
  </si>
  <si>
    <t>註：1.本表主辦機關為行政院主計總處。</t>
  </si>
  <si>
    <r>
      <t xml:space="preserve">    2.本表第一次查填及送達期限為</t>
    </r>
    <r>
      <rPr>
        <sz val="14"/>
        <color indexed="10"/>
        <rFont val="標楷體"/>
        <family val="4"/>
      </rPr>
      <t>4月20日前</t>
    </r>
    <r>
      <rPr>
        <sz val="14"/>
        <rFont val="標楷體"/>
        <family val="4"/>
      </rPr>
      <t>，另請於</t>
    </r>
    <r>
      <rPr>
        <sz val="14"/>
        <color indexed="10"/>
        <rFont val="標楷體"/>
        <family val="4"/>
      </rPr>
      <t>11月21日前</t>
    </r>
    <r>
      <rPr>
        <sz val="14"/>
        <rFont val="標楷體"/>
        <family val="4"/>
      </rPr>
      <t>，將截至10月底之執行報表函報行政院主計總處。</t>
    </r>
  </si>
  <si>
    <t>實際執行進度</t>
  </si>
  <si>
    <t>表9</t>
  </si>
  <si>
    <t>(本表為季報表)</t>
  </si>
  <si>
    <t>單位：千元</t>
  </si>
  <si>
    <t>縣道名稱</t>
  </si>
  <si>
    <t>辦理路段及內容</t>
  </si>
  <si>
    <t>金額</t>
  </si>
  <si>
    <t>發包情形</t>
  </si>
  <si>
    <t>辦理進度</t>
  </si>
  <si>
    <t>備註</t>
  </si>
  <si>
    <t>發包日期</t>
  </si>
  <si>
    <t>承包廠商</t>
  </si>
  <si>
    <t>預定執行進度</t>
  </si>
  <si>
    <t>註：1.本表主辦機關為行政院主計總處及交通部公路總局。</t>
  </si>
  <si>
    <r>
      <t>　　2.本表第一次查填及送達期限為</t>
    </r>
    <r>
      <rPr>
        <sz val="12"/>
        <color indexed="10"/>
        <rFont val="標楷體"/>
        <family val="4"/>
      </rPr>
      <t>4月20日前</t>
    </r>
    <r>
      <rPr>
        <sz val="12"/>
        <rFont val="標楷體"/>
        <family val="4"/>
      </rPr>
      <t>，請填寫1至3月份資料。</t>
    </r>
  </si>
  <si>
    <t>　　3.本表僅須收回自辦之縣政府填報。</t>
  </si>
  <si>
    <r>
      <t>至 105 年 3 月止</t>
    </r>
  </si>
  <si>
    <t>花蓮縣政府105年度縣道養護業務辦理情形表</t>
  </si>
  <si>
    <t>花蓮縣政府105年度水利經費辦理情形表</t>
  </si>
  <si>
    <t>(本表為季報表)</t>
  </si>
  <si>
    <t>至 105 年 3 月止</t>
  </si>
  <si>
    <r>
      <t>至</t>
    </r>
    <r>
      <rPr>
        <b/>
        <sz val="18"/>
        <color indexed="10"/>
        <rFont val="Times New Roman"/>
        <family val="1"/>
      </rPr>
      <t xml:space="preserve"> 105 </t>
    </r>
    <r>
      <rPr>
        <b/>
        <sz val="18"/>
        <color indexed="10"/>
        <rFont val="標楷體"/>
        <family val="4"/>
      </rPr>
      <t>年</t>
    </r>
    <r>
      <rPr>
        <b/>
        <sz val="18"/>
        <color indexed="10"/>
        <rFont val="Times New Roman"/>
        <family val="1"/>
      </rPr>
      <t xml:space="preserve"> 3 </t>
    </r>
    <r>
      <rPr>
        <b/>
        <sz val="18"/>
        <color indexed="10"/>
        <rFont val="標楷體"/>
        <family val="4"/>
      </rPr>
      <t>月止</t>
    </r>
  </si>
  <si>
    <t>註：1.本表主辦機關為行政院主計總處及教育部。</t>
  </si>
  <si>
    <t xml:space="preserve">    2.本表第一次查填及送達期限為3月4日前，請完成年度經費分配情形。</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</si>
</sst>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0_ "/>
    <numFmt numFmtId="210" formatCode="m&quot;月&quot;d&quot;日&quot;"/>
    <numFmt numFmtId="211" formatCode="_-* #,##0.000_-;\-* #,##0.000_-;_-* &quot;-&quot;??_-;_-@_-"/>
    <numFmt numFmtId="212" formatCode="0.00_ "/>
    <numFmt numFmtId="213" formatCode="\ "/>
    <numFmt numFmtId="214" formatCode="\ \1"/>
    <numFmt numFmtId="215" formatCode="_-* #,##0.0000_-;\-* #,##0.0000_-;_-* &quot;-&quot;??_-;_-@_-"/>
    <numFmt numFmtId="216" formatCode="&quot;$&quot;#,##0.00"/>
    <numFmt numFmtId="217" formatCode="[$-404]AM/PM\ hh:mm:ss"/>
    <numFmt numFmtId="218" formatCode="000"/>
    <numFmt numFmtId="219" formatCode="0_);[Red]\(0\)"/>
    <numFmt numFmtId="220" formatCode="0;[Red]0"/>
    <numFmt numFmtId="221" formatCode="#,##0;[Red]#,##0"/>
    <numFmt numFmtId="222" formatCode="0.00;[Red]0.00"/>
    <numFmt numFmtId="223" formatCode="#,##0.00;[Red]#,##0.00"/>
    <numFmt numFmtId="224" formatCode="#,##0.0"/>
    <numFmt numFmtId="225" formatCode="&quot;$&quot;#,##0"/>
    <numFmt numFmtId="226" formatCode="_(* #,##0_);_(* \(#,##0\);_(* &quot;-&quot;??_);_(@_)"/>
    <numFmt numFmtId="227" formatCode="_(* #,##0.00_);_(* \(#,##0.00\);_(* &quot;-&quot;??_);_(@_)"/>
    <numFmt numFmtId="228" formatCode="#,##0.00_);\(#,##0.00\)"/>
  </numFmts>
  <fonts count="52">
    <font>
      <sz val="12"/>
      <name val="新細明體"/>
      <family val="1"/>
    </font>
    <font>
      <sz val="9"/>
      <name val="新細明體"/>
      <family val="1"/>
    </font>
    <font>
      <b/>
      <sz val="18"/>
      <name val="標楷體"/>
      <family val="4"/>
    </font>
    <font>
      <sz val="12"/>
      <name val="Times New Roman"/>
      <family val="1"/>
    </font>
    <font>
      <sz val="14"/>
      <name val="標楷體"/>
      <family val="4"/>
    </font>
    <font>
      <sz val="14"/>
      <name val="Times New Roman"/>
      <family val="1"/>
    </font>
    <font>
      <sz val="12"/>
      <name val="標楷體"/>
      <family val="4"/>
    </font>
    <font>
      <sz val="10"/>
      <name val="標楷體"/>
      <family val="4"/>
    </font>
    <font>
      <sz val="10"/>
      <name val="Times New Roman"/>
      <family val="1"/>
    </font>
    <font>
      <u val="single"/>
      <sz val="6"/>
      <color indexed="12"/>
      <name val="新細明體"/>
      <family val="1"/>
    </font>
    <font>
      <u val="single"/>
      <sz val="6"/>
      <color indexed="36"/>
      <name val="新細明體"/>
      <family val="1"/>
    </font>
    <font>
      <sz val="16"/>
      <name val="標楷體"/>
      <family val="4"/>
    </font>
    <font>
      <sz val="16"/>
      <name val="Times New Roman"/>
      <family val="1"/>
    </font>
    <font>
      <sz val="9"/>
      <name val="細明體"/>
      <family val="3"/>
    </font>
    <font>
      <b/>
      <sz val="12"/>
      <name val="標楷體"/>
      <family val="4"/>
    </font>
    <font>
      <b/>
      <sz val="14"/>
      <name val="Times New Roman"/>
      <family val="1"/>
    </font>
    <font>
      <sz val="11"/>
      <name val="標楷體"/>
      <family val="4"/>
    </font>
    <font>
      <sz val="18"/>
      <name val="標楷體"/>
      <family val="4"/>
    </font>
    <font>
      <sz val="12"/>
      <color indexed="10"/>
      <name val="標楷體"/>
      <family val="4"/>
    </font>
    <font>
      <sz val="14"/>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20"/>
      <name val="標楷體"/>
      <family val="4"/>
    </font>
    <font>
      <b/>
      <u val="single"/>
      <sz val="18"/>
      <name val="Times New Roman"/>
      <family val="1"/>
    </font>
    <font>
      <sz val="18"/>
      <name val="Times New Roman"/>
      <family val="1"/>
    </font>
    <font>
      <sz val="12"/>
      <color indexed="8"/>
      <name val="Times New Roman"/>
      <family val="1"/>
    </font>
    <font>
      <sz val="12"/>
      <color indexed="8"/>
      <name val="標楷體"/>
      <family val="4"/>
    </font>
    <font>
      <sz val="10"/>
      <color indexed="8"/>
      <name val="標楷體"/>
      <family val="4"/>
    </font>
    <font>
      <sz val="11"/>
      <color indexed="8"/>
      <name val="標楷體"/>
      <family val="4"/>
    </font>
    <font>
      <b/>
      <sz val="9"/>
      <name val="新細明體"/>
      <family val="1"/>
    </font>
    <font>
      <b/>
      <sz val="18"/>
      <color indexed="10"/>
      <name val="標楷體"/>
      <family val="4"/>
    </font>
    <font>
      <b/>
      <sz val="18"/>
      <color indexed="10"/>
      <name val="Times New Roman"/>
      <family val="1"/>
    </font>
    <font>
      <b/>
      <sz val="16"/>
      <color indexed="10"/>
      <name val="標楷體"/>
      <family val="4"/>
    </font>
    <font>
      <u val="single"/>
      <sz val="12"/>
      <name val="標楷體"/>
      <family val="4"/>
    </font>
    <font>
      <sz val="10"/>
      <name val="Helv"/>
      <family val="2"/>
    </font>
    <font>
      <b/>
      <u val="single"/>
      <sz val="18"/>
      <name val="標楷體"/>
      <family val="4"/>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2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8"/>
      </left>
      <right style="thin"/>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0" borderId="0">
      <alignment vertical="center"/>
      <protection/>
    </xf>
    <xf numFmtId="0" fontId="49" fillId="0" borderId="0">
      <alignment/>
      <protection/>
    </xf>
    <xf numFmtId="0" fontId="0" fillId="0" borderId="0">
      <alignment/>
      <protection/>
    </xf>
    <xf numFmtId="0" fontId="0" fillId="0" borderId="0">
      <alignment vertical="center"/>
      <protection/>
    </xf>
    <xf numFmtId="0" fontId="0" fillId="0" borderId="0">
      <alignment/>
      <protection/>
    </xf>
    <xf numFmtId="0" fontId="16"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22" fillId="16" borderId="0" applyNumberFormat="0" applyBorder="0" applyAlignment="0" applyProtection="0"/>
    <xf numFmtId="0" fontId="23" fillId="0" borderId="1" applyNumberFormat="0" applyFill="0" applyAlignment="0" applyProtection="0"/>
    <xf numFmtId="0" fontId="24" fillId="4" borderId="0" applyNumberFormat="0" applyBorder="0" applyAlignment="0" applyProtection="0"/>
    <xf numFmtId="9" fontId="0" fillId="0" borderId="0" applyFont="0" applyFill="0" applyBorder="0" applyAlignment="0" applyProtection="0"/>
    <xf numFmtId="0" fontId="2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0" fillId="18" borderId="4" applyNumberFormat="0" applyFont="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49" fillId="0" borderId="0">
      <alignment/>
      <protection/>
    </xf>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17" borderId="8" applyNumberFormat="0" applyAlignment="0" applyProtection="0"/>
    <xf numFmtId="0" fontId="34" fillId="23" borderId="9" applyNumberFormat="0" applyAlignment="0" applyProtection="0"/>
    <xf numFmtId="0" fontId="35" fillId="3" borderId="0" applyNumberFormat="0" applyBorder="0" applyAlignment="0" applyProtection="0"/>
    <xf numFmtId="0" fontId="36" fillId="0" borderId="0" applyNumberFormat="0" applyFill="0" applyBorder="0" applyAlignment="0" applyProtection="0"/>
  </cellStyleXfs>
  <cellXfs count="347">
    <xf numFmtId="0" fontId="0" fillId="0" borderId="0" xfId="0" applyAlignment="1">
      <alignment/>
    </xf>
    <xf numFmtId="0" fontId="4" fillId="0" borderId="10" xfId="0" applyFont="1" applyBorder="1" applyAlignment="1">
      <alignment horizontal="distributed" vertical="center" wrapText="1"/>
    </xf>
    <xf numFmtId="0" fontId="6" fillId="0" borderId="10" xfId="0" applyFont="1" applyBorder="1" applyAlignment="1">
      <alignment horizontal="center" vertical="center" wrapText="1"/>
    </xf>
    <xf numFmtId="0" fontId="6" fillId="0" borderId="0" xfId="0" applyFont="1" applyAlignment="1">
      <alignment horizontal="right" vertical="center"/>
    </xf>
    <xf numFmtId="0" fontId="7" fillId="0" borderId="0" xfId="0" applyFont="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vertical="center"/>
    </xf>
    <xf numFmtId="0" fontId="6" fillId="0" borderId="0" xfId="0" applyFont="1" applyAlignment="1">
      <alignment vertical="center" wrapText="1"/>
    </xf>
    <xf numFmtId="0" fontId="4" fillId="0" borderId="0" xfId="0" applyFont="1" applyAlignment="1">
      <alignment horizontal="centerContinuous" vertical="center"/>
    </xf>
    <xf numFmtId="186" fontId="6" fillId="0" borderId="10" xfId="40" applyNumberFormat="1" applyFont="1" applyBorder="1" applyAlignment="1">
      <alignment horizontal="center" vertical="center" wrapText="1"/>
    </xf>
    <xf numFmtId="0" fontId="6" fillId="0" borderId="10" xfId="36" applyFont="1" applyFill="1" applyBorder="1" applyAlignment="1">
      <alignment horizontal="left" vertical="center"/>
      <protection/>
    </xf>
    <xf numFmtId="0" fontId="37" fillId="0" borderId="0" xfId="0" applyFont="1" applyAlignment="1">
      <alignment horizontal="centerContinuous" vertical="center"/>
    </xf>
    <xf numFmtId="0" fontId="3" fillId="0" borderId="0" xfId="0" applyFont="1" applyAlignment="1">
      <alignment horizontal="centerContinuous" vertical="center" wrapText="1"/>
    </xf>
    <xf numFmtId="0" fontId="38" fillId="0" borderId="0" xfId="0" applyFont="1" applyAlignment="1">
      <alignment horizontal="centerContinuous" vertical="center"/>
    </xf>
    <xf numFmtId="0" fontId="38" fillId="0" borderId="0" xfId="0" applyFont="1" applyFill="1" applyAlignment="1">
      <alignment horizontal="centerContinuous" vertical="center"/>
    </xf>
    <xf numFmtId="0" fontId="3" fillId="0" borderId="0" xfId="0" applyFont="1" applyFill="1" applyAlignment="1">
      <alignment horizontal="centerContinuous" vertical="center" wrapText="1"/>
    </xf>
    <xf numFmtId="0" fontId="3" fillId="0" borderId="0" xfId="0" applyFont="1" applyAlignment="1">
      <alignment vertical="center" wrapText="1"/>
    </xf>
    <xf numFmtId="0" fontId="39" fillId="0" borderId="0" xfId="0" applyFont="1" applyAlignment="1">
      <alignment horizontal="center" vertical="center"/>
    </xf>
    <xf numFmtId="0" fontId="39" fillId="0" borderId="0" xfId="0" applyFont="1" applyFill="1" applyAlignment="1">
      <alignment horizontal="center" vertical="center"/>
    </xf>
    <xf numFmtId="0" fontId="3" fillId="0" borderId="0" xfId="0" applyFont="1" applyFill="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Fill="1" applyBorder="1" applyAlignment="1">
      <alignment horizontal="distributed" vertical="center" wrapText="1"/>
    </xf>
    <xf numFmtId="0" fontId="40" fillId="0" borderId="11" xfId="0" applyFont="1" applyBorder="1" applyAlignment="1">
      <alignment horizontal="center" vertical="center" wrapText="1"/>
    </xf>
    <xf numFmtId="0" fontId="41" fillId="0" borderId="11" xfId="0" applyFont="1" applyBorder="1" applyAlignment="1">
      <alignment horizontal="left" vertical="center" wrapText="1"/>
    </xf>
    <xf numFmtId="0" fontId="42" fillId="0" borderId="11" xfId="0" applyFont="1" applyFill="1" applyBorder="1" applyAlignment="1">
      <alignment horizontal="left" vertical="center" wrapText="1"/>
    </xf>
    <xf numFmtId="0" fontId="43" fillId="0" borderId="10" xfId="0" applyFont="1" applyFill="1" applyBorder="1" applyAlignment="1">
      <alignment horizontal="center" vertical="center"/>
    </xf>
    <xf numFmtId="0" fontId="42" fillId="0" borderId="10" xfId="0" applyFont="1" applyFill="1" applyBorder="1" applyAlignment="1">
      <alignment vertical="center" wrapText="1"/>
    </xf>
    <xf numFmtId="186" fontId="40" fillId="0" borderId="10" xfId="40" applyNumberFormat="1" applyFont="1" applyFill="1" applyBorder="1" applyAlignment="1">
      <alignment vertical="center" shrinkToFit="1"/>
    </xf>
    <xf numFmtId="186" fontId="40" fillId="24" borderId="10" xfId="40" applyNumberFormat="1" applyFont="1" applyFill="1" applyBorder="1" applyAlignment="1">
      <alignment vertical="center" shrinkToFit="1"/>
    </xf>
    <xf numFmtId="186" fontId="40" fillId="0" borderId="12" xfId="40" applyNumberFormat="1" applyFont="1" applyFill="1" applyBorder="1" applyAlignment="1">
      <alignment vertical="center" shrinkToFit="1"/>
    </xf>
    <xf numFmtId="10" fontId="40" fillId="0" borderId="12" xfId="0" applyNumberFormat="1" applyFont="1" applyBorder="1" applyAlignment="1">
      <alignment vertical="center" shrinkToFit="1"/>
    </xf>
    <xf numFmtId="0" fontId="40" fillId="0" borderId="0" xfId="0" applyFont="1" applyAlignment="1">
      <alignment vertical="center" wrapText="1"/>
    </xf>
    <xf numFmtId="0" fontId="40" fillId="0" borderId="13" xfId="0" applyFont="1" applyBorder="1" applyAlignment="1">
      <alignment horizontal="center" vertical="center" wrapText="1"/>
    </xf>
    <xf numFmtId="0" fontId="41" fillId="0" borderId="10" xfId="0" applyFont="1" applyBorder="1" applyAlignment="1">
      <alignment vertical="center" wrapText="1"/>
    </xf>
    <xf numFmtId="0" fontId="42" fillId="0" borderId="10" xfId="0" applyFont="1" applyBorder="1" applyAlignment="1">
      <alignment vertical="center" wrapText="1"/>
    </xf>
    <xf numFmtId="0" fontId="43" fillId="0" borderId="10" xfId="0" applyFont="1" applyBorder="1" applyAlignment="1">
      <alignment horizontal="center" vertical="center"/>
    </xf>
    <xf numFmtId="186" fontId="40" fillId="16" borderId="12" xfId="40" applyNumberFormat="1" applyFont="1" applyFill="1" applyBorder="1" applyAlignment="1">
      <alignment vertical="center" shrinkToFit="1"/>
    </xf>
    <xf numFmtId="0" fontId="41" fillId="0" borderId="10" xfId="0" applyFont="1" applyFill="1" applyBorder="1" applyAlignment="1">
      <alignment vertical="center" wrapText="1"/>
    </xf>
    <xf numFmtId="0" fontId="43" fillId="0" borderId="10" xfId="0" applyFont="1" applyFill="1" applyBorder="1" applyAlignment="1">
      <alignment horizontal="center" vertical="center" wrapText="1"/>
    </xf>
    <xf numFmtId="186" fontId="40" fillId="24" borderId="12" xfId="40" applyNumberFormat="1" applyFont="1" applyFill="1" applyBorder="1" applyAlignment="1">
      <alignment vertical="center" shrinkToFit="1"/>
    </xf>
    <xf numFmtId="10" fontId="40" fillId="0" borderId="12" xfId="0" applyNumberFormat="1" applyFont="1" applyFill="1" applyBorder="1" applyAlignment="1">
      <alignment vertical="center" shrinkToFit="1"/>
    </xf>
    <xf numFmtId="0" fontId="40" fillId="0" borderId="0" xfId="0" applyFont="1" applyFill="1" applyAlignment="1">
      <alignment vertical="center" wrapText="1"/>
    </xf>
    <xf numFmtId="0" fontId="40" fillId="0" borderId="10" xfId="0" applyFont="1" applyBorder="1" applyAlignment="1">
      <alignment horizontal="center" vertical="center"/>
    </xf>
    <xf numFmtId="0" fontId="42" fillId="0" borderId="12" xfId="0" applyFont="1" applyFill="1" applyBorder="1" applyAlignment="1">
      <alignment vertical="center" wrapText="1"/>
    </xf>
    <xf numFmtId="0" fontId="40" fillId="0" borderId="10" xfId="0" applyFont="1" applyBorder="1" applyAlignment="1">
      <alignment horizontal="center" vertical="center" wrapText="1"/>
    </xf>
    <xf numFmtId="0" fontId="41" fillId="0" borderId="11" xfId="0" applyFont="1" applyFill="1" applyBorder="1" applyAlignment="1">
      <alignment vertical="center" wrapText="1"/>
    </xf>
    <xf numFmtId="0" fontId="43"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42" fillId="0" borderId="10" xfId="0" applyFont="1" applyFill="1" applyBorder="1" applyAlignment="1">
      <alignment horizontal="left" vertical="center" wrapText="1"/>
    </xf>
    <xf numFmtId="0" fontId="42" fillId="0" borderId="10" xfId="0" applyFont="1" applyBorder="1" applyAlignment="1">
      <alignment horizontal="left" vertical="center" wrapText="1"/>
    </xf>
    <xf numFmtId="186" fontId="40" fillId="16" borderId="10" xfId="40" applyNumberFormat="1" applyFont="1" applyFill="1" applyBorder="1" applyAlignment="1">
      <alignment vertical="center" shrinkToFit="1"/>
    </xf>
    <xf numFmtId="188" fontId="40" fillId="0" borderId="10" xfId="0" applyNumberFormat="1" applyFont="1" applyFill="1" applyBorder="1" applyAlignment="1">
      <alignment vertical="center" shrinkToFit="1"/>
    </xf>
    <xf numFmtId="0" fontId="40" fillId="0" borderId="10" xfId="0" applyFont="1" applyFill="1" applyBorder="1" applyAlignment="1">
      <alignment horizontal="center" vertical="center" wrapText="1"/>
    </xf>
    <xf numFmtId="0" fontId="42" fillId="0" borderId="13" xfId="0" applyFont="1" applyFill="1" applyBorder="1" applyAlignment="1">
      <alignment horizontal="left" vertical="center" wrapText="1"/>
    </xf>
    <xf numFmtId="0" fontId="42" fillId="0" borderId="12" xfId="0" applyFont="1" applyBorder="1" applyAlignment="1">
      <alignment vertical="center" wrapText="1"/>
    </xf>
    <xf numFmtId="0" fontId="41"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186" fontId="3" fillId="0" borderId="13" xfId="40" applyNumberFormat="1" applyFont="1" applyFill="1" applyBorder="1" applyAlignment="1">
      <alignment vertical="center" shrinkToFit="1"/>
    </xf>
    <xf numFmtId="10" fontId="3" fillId="0" borderId="12" xfId="0" applyNumberFormat="1" applyFont="1" applyBorder="1" applyAlignment="1">
      <alignment vertical="center" shrinkToFit="1"/>
    </xf>
    <xf numFmtId="188" fontId="8" fillId="0" borderId="0" xfId="0" applyNumberFormat="1" applyFont="1" applyFill="1" applyAlignment="1">
      <alignment vertical="center" wrapText="1"/>
    </xf>
    <xf numFmtId="188" fontId="3" fillId="0" borderId="0" xfId="0" applyNumberFormat="1" applyFont="1" applyFill="1" applyAlignment="1">
      <alignment vertical="center" wrapText="1"/>
    </xf>
    <xf numFmtId="186" fontId="3" fillId="0" borderId="0" xfId="0" applyNumberFormat="1" applyFont="1" applyFill="1" applyAlignment="1">
      <alignment vertical="center" wrapText="1"/>
    </xf>
    <xf numFmtId="0" fontId="42" fillId="0" borderId="10" xfId="0" applyFont="1" applyFill="1" applyBorder="1" applyAlignment="1">
      <alignment horizontal="left" vertical="center" wrapText="1"/>
    </xf>
    <xf numFmtId="0" fontId="45" fillId="0" borderId="0" xfId="0" applyFont="1" applyAlignment="1">
      <alignment horizontal="centerContinuous" vertical="center"/>
    </xf>
    <xf numFmtId="0" fontId="6" fillId="0" borderId="10" xfId="36" applyFont="1" applyFill="1" applyBorder="1" applyAlignment="1">
      <alignment horizontal="center" vertical="center"/>
      <protection/>
    </xf>
    <xf numFmtId="0" fontId="2" fillId="0" borderId="0" xfId="36" applyFont="1" applyFill="1" applyAlignment="1">
      <alignment horizontal="centerContinuous" vertical="center"/>
      <protection/>
    </xf>
    <xf numFmtId="0" fontId="17" fillId="0" borderId="0" xfId="36" applyFont="1" applyFill="1" applyAlignment="1">
      <alignment horizontal="centerContinuous" vertical="center"/>
      <protection/>
    </xf>
    <xf numFmtId="0" fontId="6" fillId="0" borderId="0" xfId="36" applyFont="1" applyFill="1" applyAlignment="1">
      <alignment vertical="center"/>
      <protection/>
    </xf>
    <xf numFmtId="0" fontId="47" fillId="0" borderId="0" xfId="36" applyFont="1" applyFill="1" applyAlignment="1">
      <alignment horizontal="centerContinuous" vertical="center" wrapText="1"/>
      <protection/>
    </xf>
    <xf numFmtId="0" fontId="6" fillId="0" borderId="0" xfId="36" applyFont="1" applyFill="1" applyAlignment="1">
      <alignment horizontal="centerContinuous" vertical="center"/>
      <protection/>
    </xf>
    <xf numFmtId="0" fontId="6" fillId="0" borderId="0" xfId="36" applyFont="1" applyFill="1" applyAlignment="1">
      <alignment horizontal="right" vertical="center"/>
      <protection/>
    </xf>
    <xf numFmtId="0" fontId="6" fillId="0" borderId="10" xfId="36" applyFont="1" applyFill="1" applyBorder="1" applyAlignment="1">
      <alignment horizontal="center" vertical="center" wrapText="1"/>
      <protection/>
    </xf>
    <xf numFmtId="0" fontId="14" fillId="0" borderId="10" xfId="36" applyFont="1" applyFill="1" applyBorder="1" applyAlignment="1">
      <alignment horizontal="centerContinuous" vertical="center"/>
      <protection/>
    </xf>
    <xf numFmtId="0" fontId="6" fillId="0" borderId="10" xfId="36" applyFont="1" applyFill="1" applyBorder="1" applyAlignment="1">
      <alignment horizontal="centerContinuous" vertical="center"/>
      <protection/>
    </xf>
    <xf numFmtId="0" fontId="16" fillId="0" borderId="10" xfId="36" applyFont="1" applyFill="1" applyBorder="1" applyAlignment="1">
      <alignment horizontal="center" vertical="center" wrapText="1"/>
      <protection/>
    </xf>
    <xf numFmtId="186" fontId="6" fillId="0" borderId="10" xfId="40" applyNumberFormat="1" applyFont="1" applyFill="1" applyBorder="1" applyAlignment="1">
      <alignment horizontal="center" vertical="center"/>
    </xf>
    <xf numFmtId="187" fontId="6" fillId="0" borderId="10" xfId="0" applyNumberFormat="1" applyFont="1" applyFill="1" applyBorder="1" applyAlignment="1">
      <alignment vertical="center"/>
    </xf>
    <xf numFmtId="0" fontId="6" fillId="0" borderId="10" xfId="36" applyFont="1" applyFill="1" applyBorder="1" applyAlignment="1">
      <alignment vertical="center"/>
      <protection/>
    </xf>
    <xf numFmtId="186" fontId="18" fillId="0" borderId="10" xfId="40" applyNumberFormat="1" applyFont="1" applyFill="1" applyBorder="1" applyAlignment="1">
      <alignment horizontal="center" vertical="center"/>
    </xf>
    <xf numFmtId="0" fontId="6" fillId="0" borderId="10" xfId="36" applyFont="1" applyFill="1" applyBorder="1" applyAlignment="1">
      <alignment horizontal="left" vertical="center" wrapText="1"/>
      <protection/>
    </xf>
    <xf numFmtId="186" fontId="6" fillId="0" borderId="10" xfId="40" applyNumberFormat="1" applyFont="1" applyFill="1" applyBorder="1" applyAlignment="1">
      <alignment horizontal="right" vertical="center"/>
    </xf>
    <xf numFmtId="0" fontId="6" fillId="0" borderId="0" xfId="0" applyFont="1" applyFill="1" applyAlignment="1">
      <alignment vertical="center"/>
    </xf>
    <xf numFmtId="0" fontId="6" fillId="0" borderId="0" xfId="36" applyFont="1" applyFill="1" applyAlignment="1">
      <alignment horizontal="left" vertical="center"/>
      <protection/>
    </xf>
    <xf numFmtId="0" fontId="6" fillId="0" borderId="0" xfId="36" applyFont="1" applyFill="1" applyAlignment="1">
      <alignment horizontal="left" vertical="center" indent="3"/>
      <protection/>
    </xf>
    <xf numFmtId="0" fontId="6" fillId="0" borderId="14" xfId="36" applyFont="1" applyFill="1" applyBorder="1" applyAlignment="1">
      <alignment horizontal="centerContinuous" vertical="center"/>
      <protection/>
    </xf>
    <xf numFmtId="0" fontId="16" fillId="0" borderId="14" xfId="36" applyFont="1" applyFill="1" applyBorder="1" applyAlignment="1">
      <alignment horizontal="center" vertical="center" wrapText="1"/>
      <protection/>
    </xf>
    <xf numFmtId="0" fontId="6" fillId="0" borderId="10" xfId="36" applyFont="1" applyFill="1" applyBorder="1" applyAlignment="1">
      <alignment horizontal="left" vertical="center" indent="1"/>
      <protection/>
    </xf>
    <xf numFmtId="186" fontId="6" fillId="0" borderId="10" xfId="40" applyNumberFormat="1" applyFont="1" applyFill="1" applyBorder="1" applyAlignment="1">
      <alignment vertical="center"/>
    </xf>
    <xf numFmtId="0" fontId="6" fillId="0" borderId="10" xfId="36" applyFont="1" applyFill="1" applyBorder="1" applyAlignment="1">
      <alignment horizontal="left" vertical="center" indent="2"/>
      <protection/>
    </xf>
    <xf numFmtId="0" fontId="18" fillId="0" borderId="0" xfId="36" applyFont="1" applyFill="1" applyAlignment="1">
      <alignment horizontal="left" vertical="center" indent="3"/>
      <protection/>
    </xf>
    <xf numFmtId="0" fontId="6" fillId="0" borderId="0" xfId="35" applyFont="1" applyAlignment="1">
      <alignment vertical="center" wrapText="1"/>
      <protection/>
    </xf>
    <xf numFmtId="0" fontId="4" fillId="0" borderId="0" xfId="35" applyFont="1" applyAlignment="1">
      <alignment vertical="center"/>
      <protection/>
    </xf>
    <xf numFmtId="0" fontId="7" fillId="0" borderId="0" xfId="35" applyFont="1" applyAlignment="1">
      <alignment vertical="center" wrapText="1"/>
      <protection/>
    </xf>
    <xf numFmtId="0" fontId="6" fillId="0" borderId="11" xfId="35" applyFont="1" applyBorder="1" applyAlignment="1">
      <alignment horizontal="center" vertical="center" wrapText="1"/>
      <protection/>
    </xf>
    <xf numFmtId="0" fontId="6" fillId="0" borderId="10" xfId="35" applyFont="1" applyBorder="1" applyAlignment="1">
      <alignment horizontal="center" vertical="center" wrapText="1"/>
      <protection/>
    </xf>
    <xf numFmtId="0" fontId="6" fillId="0" borderId="14" xfId="35" applyFont="1" applyBorder="1" applyAlignment="1">
      <alignment horizontal="center" vertical="center" wrapText="1"/>
      <protection/>
    </xf>
    <xf numFmtId="0" fontId="6" fillId="25" borderId="10" xfId="35" applyFont="1" applyFill="1" applyBorder="1" applyAlignment="1">
      <alignment vertical="center" wrapText="1"/>
      <protection/>
    </xf>
    <xf numFmtId="0" fontId="6" fillId="25" borderId="11" xfId="35" applyFont="1" applyFill="1" applyBorder="1" applyAlignment="1">
      <alignment vertical="center" wrapText="1"/>
      <protection/>
    </xf>
    <xf numFmtId="186" fontId="6" fillId="25" borderId="10" xfId="40" applyNumberFormat="1" applyFont="1" applyFill="1" applyBorder="1" applyAlignment="1">
      <alignment horizontal="center" vertical="center" wrapText="1"/>
    </xf>
    <xf numFmtId="187" fontId="6" fillId="25" borderId="10" xfId="40" applyNumberFormat="1" applyFont="1" applyFill="1" applyBorder="1" applyAlignment="1">
      <alignment horizontal="right" vertical="center"/>
    </xf>
    <xf numFmtId="208" fontId="6" fillId="25" borderId="10" xfId="40" applyNumberFormat="1" applyFont="1" applyFill="1" applyBorder="1" applyAlignment="1">
      <alignment horizontal="right" vertical="center" wrapText="1"/>
    </xf>
    <xf numFmtId="186" fontId="6" fillId="25" borderId="10" xfId="40" applyNumberFormat="1" applyFont="1" applyFill="1" applyBorder="1" applyAlignment="1">
      <alignment horizontal="right" vertical="center" wrapText="1"/>
    </xf>
    <xf numFmtId="208" fontId="6" fillId="25" borderId="10" xfId="40" applyNumberFormat="1" applyFont="1" applyFill="1" applyBorder="1" applyAlignment="1">
      <alignment vertical="center" wrapText="1"/>
    </xf>
    <xf numFmtId="0" fontId="6" fillId="0" borderId="10" xfId="35" applyFont="1" applyBorder="1" applyAlignment="1">
      <alignment vertical="center" wrapText="1"/>
      <protection/>
    </xf>
    <xf numFmtId="0" fontId="6" fillId="0" borderId="10" xfId="15" applyFont="1" applyFill="1" applyBorder="1" applyAlignment="1">
      <alignment vertical="center" wrapText="1"/>
      <protection/>
    </xf>
    <xf numFmtId="49" fontId="6" fillId="0" borderId="10" xfId="15" applyNumberFormat="1" applyFont="1" applyFill="1" applyBorder="1" applyAlignment="1">
      <alignment horizontal="center" vertical="center" wrapText="1"/>
      <protection/>
    </xf>
    <xf numFmtId="218" fontId="6" fillId="0" borderId="10" xfId="35" applyNumberFormat="1" applyFont="1" applyFill="1" applyBorder="1" applyAlignment="1">
      <alignment horizontal="left" vertical="center" wrapText="1"/>
      <protection/>
    </xf>
    <xf numFmtId="0" fontId="6" fillId="0" borderId="10" xfId="35" applyNumberFormat="1" applyFont="1" applyBorder="1" applyAlignment="1">
      <alignment horizontal="center" vertical="center" wrapText="1"/>
      <protection/>
    </xf>
    <xf numFmtId="187" fontId="6" fillId="0" borderId="10" xfId="35" applyNumberFormat="1" applyFont="1" applyBorder="1" applyAlignment="1">
      <alignment horizontal="right" vertical="center"/>
      <protection/>
    </xf>
    <xf numFmtId="187" fontId="6" fillId="0" borderId="15" xfId="15" applyNumberFormat="1" applyFont="1" applyFill="1" applyBorder="1" applyAlignment="1">
      <alignment horizontal="right" vertical="center"/>
      <protection/>
    </xf>
    <xf numFmtId="0" fontId="6" fillId="0" borderId="16" xfId="0" applyFont="1" applyBorder="1" applyAlignment="1">
      <alignment horizontal="center" vertical="center" shrinkToFit="1"/>
    </xf>
    <xf numFmtId="208" fontId="6" fillId="0" borderId="10" xfId="40" applyNumberFormat="1" applyFont="1" applyFill="1" applyBorder="1" applyAlignment="1">
      <alignment horizontal="right" vertical="center" wrapText="1"/>
    </xf>
    <xf numFmtId="3" fontId="6" fillId="0" borderId="16" xfId="0" applyNumberFormat="1" applyFont="1" applyBorder="1" applyAlignment="1">
      <alignment horizontal="right" vertical="center" shrinkToFit="1"/>
    </xf>
    <xf numFmtId="208" fontId="6" fillId="0" borderId="10" xfId="40" applyNumberFormat="1" applyFont="1" applyFill="1" applyBorder="1" applyAlignment="1">
      <alignment vertical="center" wrapText="1"/>
    </xf>
    <xf numFmtId="0" fontId="6" fillId="0" borderId="10" xfId="35" applyNumberFormat="1" applyFont="1" applyFill="1" applyBorder="1" applyAlignment="1">
      <alignment horizontal="center" vertical="center" wrapText="1"/>
      <protection/>
    </xf>
    <xf numFmtId="218" fontId="6" fillId="0" borderId="10" xfId="0" applyNumberFormat="1" applyFont="1" applyFill="1" applyBorder="1" applyAlignment="1">
      <alignment horizontal="left" vertical="center" wrapText="1"/>
    </xf>
    <xf numFmtId="0" fontId="6" fillId="0" borderId="13" xfId="15" applyFont="1" applyFill="1" applyBorder="1" applyAlignment="1">
      <alignment vertical="center" wrapText="1"/>
      <protection/>
    </xf>
    <xf numFmtId="0" fontId="6" fillId="25" borderId="10" xfId="35" applyFont="1" applyFill="1" applyBorder="1" applyAlignment="1">
      <alignment horizontal="center" vertical="center" wrapText="1"/>
      <protection/>
    </xf>
    <xf numFmtId="218" fontId="3" fillId="25" borderId="10" xfId="35" applyNumberFormat="1" applyFont="1" applyFill="1" applyBorder="1" applyAlignment="1">
      <alignment horizontal="left" vertical="center" wrapText="1"/>
      <protection/>
    </xf>
    <xf numFmtId="0" fontId="3" fillId="25" borderId="10" xfId="35" applyNumberFormat="1" applyFont="1" applyFill="1" applyBorder="1" applyAlignment="1">
      <alignment horizontal="center" vertical="center" wrapText="1"/>
      <protection/>
    </xf>
    <xf numFmtId="187" fontId="6" fillId="25" borderId="10" xfId="35" applyNumberFormat="1" applyFont="1" applyFill="1" applyBorder="1" applyAlignment="1">
      <alignment horizontal="right" vertical="center"/>
      <protection/>
    </xf>
    <xf numFmtId="208" fontId="0" fillId="25" borderId="10" xfId="35" applyNumberFormat="1" applyFont="1" applyFill="1" applyBorder="1" applyAlignment="1">
      <alignment horizontal="right" vertical="center" wrapText="1"/>
      <protection/>
    </xf>
    <xf numFmtId="192" fontId="0" fillId="25" borderId="10" xfId="35" applyNumberFormat="1" applyFont="1" applyFill="1" applyBorder="1" applyAlignment="1">
      <alignment horizontal="right" vertical="center" wrapText="1"/>
      <protection/>
    </xf>
    <xf numFmtId="199" fontId="0" fillId="25" borderId="10" xfId="35" applyNumberFormat="1" applyFont="1" applyFill="1" applyBorder="1" applyAlignment="1">
      <alignment vertical="center" wrapText="1"/>
      <protection/>
    </xf>
    <xf numFmtId="218" fontId="6" fillId="0" borderId="10" xfId="35" applyNumberFormat="1" applyFont="1" applyBorder="1" applyAlignment="1">
      <alignment horizontal="left" vertical="center" wrapText="1"/>
      <protection/>
    </xf>
    <xf numFmtId="0" fontId="6" fillId="0" borderId="10" xfId="35" applyNumberFormat="1" applyFont="1" applyBorder="1" applyAlignment="1">
      <alignment horizontal="center" vertical="center" wrapText="1"/>
      <protection/>
    </xf>
    <xf numFmtId="187" fontId="6" fillId="0" borderId="10" xfId="35" applyNumberFormat="1" applyFont="1" applyFill="1" applyBorder="1" applyAlignment="1">
      <alignment horizontal="right" vertical="center"/>
      <protection/>
    </xf>
    <xf numFmtId="187" fontId="6" fillId="0" borderId="10" xfId="15" applyNumberFormat="1" applyFont="1" applyFill="1" applyBorder="1" applyAlignment="1">
      <alignment horizontal="right" vertical="center"/>
      <protection/>
    </xf>
    <xf numFmtId="208" fontId="6" fillId="0" borderId="10" xfId="40" applyNumberFormat="1" applyFont="1" applyBorder="1" applyAlignment="1">
      <alignment horizontal="right" vertical="center" wrapText="1"/>
    </xf>
    <xf numFmtId="199" fontId="0" fillId="0" borderId="10" xfId="35" applyNumberFormat="1" applyFont="1" applyFill="1" applyBorder="1" applyAlignment="1">
      <alignment vertical="center" wrapText="1"/>
      <protection/>
    </xf>
    <xf numFmtId="218" fontId="6" fillId="25" borderId="10" xfId="40" applyNumberFormat="1" applyFont="1" applyFill="1" applyBorder="1" applyAlignment="1">
      <alignment horizontal="left" vertical="center" wrapText="1"/>
    </xf>
    <xf numFmtId="0" fontId="6" fillId="25" borderId="10" xfId="40" applyNumberFormat="1" applyFont="1" applyFill="1" applyBorder="1" applyAlignment="1">
      <alignment horizontal="center" vertical="center" wrapText="1"/>
    </xf>
    <xf numFmtId="0" fontId="6" fillId="24" borderId="10" xfId="35" applyFont="1" applyFill="1" applyBorder="1" applyAlignment="1">
      <alignment vertical="center" wrapText="1"/>
      <protection/>
    </xf>
    <xf numFmtId="186" fontId="6" fillId="24" borderId="10" xfId="40" applyNumberFormat="1" applyFont="1" applyFill="1" applyBorder="1" applyAlignment="1">
      <alignment horizontal="center" vertical="center" wrapText="1"/>
    </xf>
    <xf numFmtId="218" fontId="6" fillId="24" borderId="10" xfId="40" applyNumberFormat="1" applyFont="1" applyFill="1" applyBorder="1" applyAlignment="1">
      <alignment horizontal="left" vertical="center" wrapText="1"/>
    </xf>
    <xf numFmtId="0" fontId="6" fillId="24" borderId="10" xfId="40" applyNumberFormat="1" applyFont="1" applyFill="1" applyBorder="1" applyAlignment="1">
      <alignment horizontal="center" vertical="center" wrapText="1"/>
    </xf>
    <xf numFmtId="187" fontId="6" fillId="24" borderId="10" xfId="40" applyNumberFormat="1" applyFont="1" applyFill="1" applyBorder="1" applyAlignment="1">
      <alignment horizontal="right" vertical="center"/>
    </xf>
    <xf numFmtId="208" fontId="6" fillId="24" borderId="10" xfId="40" applyNumberFormat="1" applyFont="1" applyFill="1" applyBorder="1" applyAlignment="1">
      <alignment horizontal="right" vertical="center" wrapText="1"/>
    </xf>
    <xf numFmtId="186" fontId="6" fillId="24" borderId="10" xfId="40" applyNumberFormat="1" applyFont="1" applyFill="1" applyBorder="1" applyAlignment="1">
      <alignment horizontal="right" vertical="center" wrapText="1"/>
    </xf>
    <xf numFmtId="208" fontId="6" fillId="24" borderId="10" xfId="40" applyNumberFormat="1" applyFont="1" applyFill="1" applyBorder="1" applyAlignment="1">
      <alignment vertical="center" wrapText="1"/>
    </xf>
    <xf numFmtId="218" fontId="6" fillId="0" borderId="10" xfId="35" applyNumberFormat="1" applyFont="1" applyBorder="1" applyAlignment="1">
      <alignment horizontal="left" vertical="center" wrapText="1"/>
      <protection/>
    </xf>
    <xf numFmtId="187" fontId="6" fillId="26" borderId="10" xfId="35" applyNumberFormat="1" applyFont="1" applyFill="1" applyBorder="1" applyAlignment="1">
      <alignment horizontal="right" vertical="center"/>
      <protection/>
    </xf>
    <xf numFmtId="187" fontId="6" fillId="0" borderId="10" xfId="40" applyNumberFormat="1" applyFont="1" applyFill="1" applyBorder="1" applyAlignment="1">
      <alignment horizontal="right" vertical="center"/>
    </xf>
    <xf numFmtId="0" fontId="3" fillId="0" borderId="0" xfId="35" applyFont="1" applyAlignment="1">
      <alignment vertical="center" wrapText="1"/>
      <protection/>
    </xf>
    <xf numFmtId="218" fontId="6" fillId="0" borderId="16" xfId="0" applyNumberFormat="1" applyFont="1" applyBorder="1" applyAlignment="1">
      <alignment horizontal="left" vertical="center" wrapText="1"/>
    </xf>
    <xf numFmtId="0" fontId="6" fillId="26" borderId="10" xfId="35" applyNumberFormat="1" applyFont="1" applyFill="1" applyBorder="1" applyAlignment="1">
      <alignment horizontal="center" vertical="center" wrapText="1"/>
      <protection/>
    </xf>
    <xf numFmtId="212" fontId="6" fillId="24" borderId="10" xfId="40" applyNumberFormat="1" applyFont="1" applyFill="1" applyBorder="1" applyAlignment="1">
      <alignment horizontal="right" vertical="center" wrapText="1"/>
    </xf>
    <xf numFmtId="0" fontId="41" fillId="0" borderId="10" xfId="15" applyFont="1" applyFill="1" applyBorder="1" applyAlignment="1">
      <alignment vertical="center" wrapText="1"/>
      <protection/>
    </xf>
    <xf numFmtId="49" fontId="41" fillId="0" borderId="14" xfId="15" applyNumberFormat="1" applyFont="1" applyFill="1" applyBorder="1" applyAlignment="1">
      <alignment horizontal="center" vertical="center" wrapText="1"/>
      <protection/>
    </xf>
    <xf numFmtId="187" fontId="41" fillId="0" borderId="10" xfId="15" applyNumberFormat="1" applyFont="1" applyFill="1" applyBorder="1" applyAlignment="1">
      <alignment horizontal="right" vertical="center"/>
      <protection/>
    </xf>
    <xf numFmtId="187" fontId="6" fillId="0" borderId="10" xfId="40" applyNumberFormat="1" applyFont="1" applyBorder="1" applyAlignment="1">
      <alignment horizontal="right" vertical="center"/>
    </xf>
    <xf numFmtId="49" fontId="6" fillId="0" borderId="14" xfId="15" applyNumberFormat="1" applyFont="1" applyFill="1" applyBorder="1" applyAlignment="1">
      <alignment horizontal="center" vertical="center" wrapText="1"/>
      <protection/>
    </xf>
    <xf numFmtId="218" fontId="6" fillId="0" borderId="10" xfId="15" applyNumberFormat="1" applyFont="1" applyFill="1" applyBorder="1" applyAlignment="1">
      <alignment horizontal="left" vertical="center" wrapText="1"/>
      <protection/>
    </xf>
    <xf numFmtId="186" fontId="6" fillId="25" borderId="14" xfId="40" applyNumberFormat="1" applyFont="1" applyFill="1" applyBorder="1" applyAlignment="1">
      <alignment horizontal="center" vertical="center" wrapText="1"/>
    </xf>
    <xf numFmtId="212" fontId="6" fillId="25" borderId="10" xfId="40" applyNumberFormat="1" applyFont="1" applyFill="1" applyBorder="1" applyAlignment="1">
      <alignment horizontal="right" vertical="center" wrapText="1"/>
    </xf>
    <xf numFmtId="186" fontId="6" fillId="24" borderId="14" xfId="40" applyNumberFormat="1" applyFont="1" applyFill="1" applyBorder="1" applyAlignment="1">
      <alignment horizontal="center" vertical="center" wrapText="1"/>
    </xf>
    <xf numFmtId="0" fontId="6" fillId="0" borderId="10" xfId="15" applyFont="1" applyFill="1" applyBorder="1" applyAlignment="1">
      <alignment horizontal="left" vertical="center" wrapText="1"/>
      <protection/>
    </xf>
    <xf numFmtId="187" fontId="6" fillId="0" borderId="11" xfId="40" applyNumberFormat="1" applyFont="1" applyBorder="1" applyAlignment="1">
      <alignment horizontal="right" vertical="center"/>
    </xf>
    <xf numFmtId="0" fontId="6" fillId="24" borderId="17" xfId="35" applyFont="1" applyFill="1" applyBorder="1" applyAlignment="1">
      <alignment horizontal="center" vertical="center" wrapText="1"/>
      <protection/>
    </xf>
    <xf numFmtId="218" fontId="6" fillId="24" borderId="15" xfId="40" applyNumberFormat="1" applyFont="1" applyFill="1" applyBorder="1" applyAlignment="1">
      <alignment horizontal="left" vertical="center" wrapText="1"/>
    </xf>
    <xf numFmtId="0" fontId="6" fillId="0" borderId="18" xfId="15" applyFont="1" applyFill="1" applyBorder="1" applyAlignment="1">
      <alignment horizontal="left" vertical="center" wrapText="1"/>
      <protection/>
    </xf>
    <xf numFmtId="49" fontId="6" fillId="0" borderId="19" xfId="15" applyNumberFormat="1" applyFont="1" applyFill="1" applyBorder="1" applyAlignment="1">
      <alignment horizontal="center" vertical="center" wrapText="1"/>
      <protection/>
    </xf>
    <xf numFmtId="0" fontId="6" fillId="0" borderId="16" xfId="15" applyFont="1" applyFill="1" applyBorder="1" applyAlignment="1">
      <alignment horizontal="left" vertical="center" wrapText="1"/>
      <protection/>
    </xf>
    <xf numFmtId="0" fontId="6" fillId="0" borderId="11" xfId="35" applyNumberFormat="1" applyFont="1" applyFill="1" applyBorder="1" applyAlignment="1">
      <alignment horizontal="center" vertical="center" wrapText="1"/>
      <protection/>
    </xf>
    <xf numFmtId="218" fontId="6" fillId="26" borderId="10" xfId="35" applyNumberFormat="1" applyFont="1" applyFill="1" applyBorder="1" applyAlignment="1">
      <alignment horizontal="left" vertical="center" wrapText="1"/>
      <protection/>
    </xf>
    <xf numFmtId="0" fontId="6" fillId="0" borderId="10" xfId="40" applyNumberFormat="1" applyFont="1" applyBorder="1" applyAlignment="1">
      <alignment horizontal="center" vertical="center" wrapText="1"/>
    </xf>
    <xf numFmtId="187" fontId="6" fillId="0" borderId="10" xfId="15" applyNumberFormat="1" applyFont="1" applyFill="1" applyBorder="1" applyAlignment="1">
      <alignment horizontal="left" vertical="center" wrapText="1"/>
      <protection/>
    </xf>
    <xf numFmtId="212" fontId="6" fillId="24" borderId="10" xfId="40" applyNumberFormat="1" applyFont="1" applyFill="1" applyBorder="1" applyAlignment="1">
      <alignment vertical="center" wrapText="1"/>
    </xf>
    <xf numFmtId="0" fontId="6" fillId="0" borderId="0" xfId="35" applyFont="1" applyFill="1" applyAlignment="1">
      <alignment vertical="center" wrapText="1"/>
      <protection/>
    </xf>
    <xf numFmtId="0" fontId="6" fillId="0" borderId="10" xfId="35" applyFont="1" applyFill="1" applyBorder="1" applyAlignment="1">
      <alignment vertical="center" wrapText="1"/>
      <protection/>
    </xf>
    <xf numFmtId="49" fontId="6" fillId="0" borderId="14" xfId="40" applyNumberFormat="1" applyFont="1" applyFill="1" applyBorder="1" applyAlignment="1">
      <alignment horizontal="center" vertical="center" wrapText="1"/>
    </xf>
    <xf numFmtId="186" fontId="6" fillId="0" borderId="10" xfId="40" applyNumberFormat="1" applyFont="1" applyFill="1" applyBorder="1" applyAlignment="1">
      <alignment horizontal="right" vertical="center" wrapText="1"/>
    </xf>
    <xf numFmtId="186" fontId="6" fillId="0" borderId="10" xfId="40" applyNumberFormat="1" applyFont="1" applyBorder="1" applyAlignment="1">
      <alignment horizontal="right" vertical="center" wrapText="1"/>
    </xf>
    <xf numFmtId="0" fontId="3" fillId="0" borderId="0" xfId="35" applyFont="1" applyFill="1" applyAlignment="1">
      <alignment vertical="center" wrapText="1"/>
      <protection/>
    </xf>
    <xf numFmtId="0" fontId="6" fillId="0" borderId="10" xfId="40" applyNumberFormat="1" applyFont="1" applyFill="1" applyBorder="1" applyAlignment="1">
      <alignment horizontal="center" vertical="center" wrapText="1"/>
    </xf>
    <xf numFmtId="0" fontId="6" fillId="0" borderId="10" xfId="15" applyNumberFormat="1" applyFont="1" applyFill="1" applyBorder="1" applyAlignment="1">
      <alignment horizontal="center" vertical="center" wrapText="1"/>
      <protection/>
    </xf>
    <xf numFmtId="4" fontId="6" fillId="25" borderId="10" xfId="40" applyNumberFormat="1" applyFont="1" applyFill="1" applyBorder="1" applyAlignment="1">
      <alignment horizontal="right" vertical="center" wrapText="1"/>
    </xf>
    <xf numFmtId="0" fontId="6" fillId="4" borderId="10" xfId="35" applyFont="1" applyFill="1" applyBorder="1" applyAlignment="1">
      <alignment vertical="center" wrapText="1"/>
      <protection/>
    </xf>
    <xf numFmtId="186" fontId="6" fillId="4" borderId="14" xfId="40" applyNumberFormat="1" applyFont="1" applyFill="1" applyBorder="1" applyAlignment="1">
      <alignment horizontal="center" vertical="center" wrapText="1"/>
    </xf>
    <xf numFmtId="218" fontId="6" fillId="4" borderId="10" xfId="40" applyNumberFormat="1" applyFont="1" applyFill="1" applyBorder="1" applyAlignment="1">
      <alignment horizontal="left" vertical="center" wrapText="1"/>
    </xf>
    <xf numFmtId="0" fontId="6" fillId="4" borderId="10" xfId="40" applyNumberFormat="1" applyFont="1" applyFill="1" applyBorder="1" applyAlignment="1">
      <alignment horizontal="center" vertical="center" wrapText="1"/>
    </xf>
    <xf numFmtId="187" fontId="6" fillId="4" borderId="10" xfId="40" applyNumberFormat="1" applyFont="1" applyFill="1" applyBorder="1" applyAlignment="1">
      <alignment horizontal="right" vertical="center"/>
    </xf>
    <xf numFmtId="208" fontId="6" fillId="4" borderId="10" xfId="40" applyNumberFormat="1" applyFont="1" applyFill="1" applyBorder="1" applyAlignment="1">
      <alignment horizontal="right" vertical="center" wrapText="1"/>
    </xf>
    <xf numFmtId="212" fontId="6" fillId="4" borderId="10" xfId="40" applyNumberFormat="1" applyFont="1" applyFill="1" applyBorder="1" applyAlignment="1">
      <alignment horizontal="right" vertical="center" wrapText="1"/>
    </xf>
    <xf numFmtId="186" fontId="6" fillId="4" borderId="10" xfId="40" applyNumberFormat="1" applyFont="1" applyFill="1" applyBorder="1" applyAlignment="1">
      <alignment horizontal="right" vertical="center" wrapText="1"/>
    </xf>
    <xf numFmtId="208" fontId="6" fillId="4" borderId="10" xfId="40" applyNumberFormat="1" applyFont="1" applyFill="1" applyBorder="1" applyAlignment="1">
      <alignment vertical="center" wrapText="1"/>
    </xf>
    <xf numFmtId="49" fontId="6" fillId="0" borderId="20" xfId="15" applyNumberFormat="1" applyFont="1" applyFill="1" applyBorder="1" applyAlignment="1">
      <alignment horizontal="center" vertical="center" wrapText="1"/>
      <protection/>
    </xf>
    <xf numFmtId="192" fontId="6" fillId="0" borderId="10" xfId="35" applyNumberFormat="1" applyFont="1" applyFill="1" applyBorder="1" applyAlignment="1">
      <alignment horizontal="right" vertical="center" wrapText="1"/>
      <protection/>
    </xf>
    <xf numFmtId="192" fontId="6" fillId="0" borderId="12" xfId="35" applyNumberFormat="1" applyFont="1" applyFill="1" applyBorder="1" applyAlignment="1">
      <alignment horizontal="right" vertical="center" wrapText="1"/>
      <protection/>
    </xf>
    <xf numFmtId="0" fontId="6" fillId="24" borderId="14" xfId="35" applyFont="1" applyFill="1" applyBorder="1" applyAlignment="1">
      <alignment vertical="center" wrapText="1"/>
      <protection/>
    </xf>
    <xf numFmtId="218" fontId="6" fillId="24" borderId="10" xfId="35" applyNumberFormat="1" applyFont="1" applyFill="1" applyBorder="1" applyAlignment="1">
      <alignment horizontal="left" vertical="center" wrapText="1"/>
      <protection/>
    </xf>
    <xf numFmtId="0" fontId="6" fillId="24" borderId="10" xfId="35" applyNumberFormat="1" applyFont="1" applyFill="1" applyBorder="1" applyAlignment="1">
      <alignment horizontal="center" vertical="center" wrapText="1"/>
      <protection/>
    </xf>
    <xf numFmtId="187" fontId="6" fillId="24" borderId="10" xfId="35" applyNumberFormat="1" applyFont="1" applyFill="1" applyBorder="1" applyAlignment="1">
      <alignment horizontal="right" vertical="center"/>
      <protection/>
    </xf>
    <xf numFmtId="192" fontId="6" fillId="24" borderId="10" xfId="35" applyNumberFormat="1" applyFont="1" applyFill="1" applyBorder="1" applyAlignment="1">
      <alignment horizontal="right" vertical="center" wrapText="1"/>
      <protection/>
    </xf>
    <xf numFmtId="0" fontId="6" fillId="4" borderId="14" xfId="35" applyFont="1" applyFill="1" applyBorder="1" applyAlignment="1">
      <alignment vertical="center" wrapText="1"/>
      <protection/>
    </xf>
    <xf numFmtId="218" fontId="6" fillId="4" borderId="10" xfId="35" applyNumberFormat="1" applyFont="1" applyFill="1" applyBorder="1" applyAlignment="1">
      <alignment horizontal="left" vertical="center" wrapText="1"/>
      <protection/>
    </xf>
    <xf numFmtId="0" fontId="6" fillId="4" borderId="10" xfId="35" applyNumberFormat="1" applyFont="1" applyFill="1" applyBorder="1" applyAlignment="1">
      <alignment horizontal="center" vertical="center" wrapText="1"/>
      <protection/>
    </xf>
    <xf numFmtId="187" fontId="6" fillId="4" borderId="10" xfId="35" applyNumberFormat="1" applyFont="1" applyFill="1" applyBorder="1" applyAlignment="1">
      <alignment horizontal="right" vertical="center"/>
      <protection/>
    </xf>
    <xf numFmtId="192" fontId="6" fillId="4" borderId="10" xfId="35" applyNumberFormat="1" applyFont="1" applyFill="1" applyBorder="1" applyAlignment="1">
      <alignment horizontal="right" vertical="center" wrapText="1"/>
      <protection/>
    </xf>
    <xf numFmtId="0" fontId="6" fillId="0" borderId="19" xfId="15" applyNumberFormat="1" applyFont="1" applyFill="1" applyBorder="1" applyAlignment="1">
      <alignment horizontal="center" vertical="center" wrapText="1"/>
      <protection/>
    </xf>
    <xf numFmtId="192" fontId="6" fillId="0" borderId="10" xfId="35" applyNumberFormat="1" applyFont="1" applyBorder="1" applyAlignment="1">
      <alignment horizontal="right" vertical="center" wrapText="1"/>
      <protection/>
    </xf>
    <xf numFmtId="0" fontId="6" fillId="4" borderId="14" xfId="35" applyFont="1" applyFill="1" applyBorder="1" applyAlignment="1">
      <alignment horizontal="center" vertical="center" wrapText="1"/>
      <protection/>
    </xf>
    <xf numFmtId="208" fontId="6" fillId="4" borderId="10" xfId="35" applyNumberFormat="1" applyFont="1" applyFill="1" applyBorder="1" applyAlignment="1">
      <alignment horizontal="right" vertical="center" wrapText="1"/>
      <protection/>
    </xf>
    <xf numFmtId="49" fontId="6" fillId="0" borderId="10" xfId="15" applyNumberFormat="1" applyFont="1" applyFill="1" applyBorder="1" applyAlignment="1">
      <alignment horizontal="left" vertical="center" wrapText="1"/>
      <protection/>
    </xf>
    <xf numFmtId="208" fontId="6" fillId="0" borderId="10" xfId="35" applyNumberFormat="1" applyFont="1" applyBorder="1" applyAlignment="1">
      <alignment horizontal="right" vertical="center" wrapText="1"/>
      <protection/>
    </xf>
    <xf numFmtId="187" fontId="6" fillId="0" borderId="10" xfId="40" applyNumberFormat="1" applyFont="1" applyFill="1" applyBorder="1" applyAlignment="1">
      <alignment horizontal="right" vertical="center" wrapText="1"/>
    </xf>
    <xf numFmtId="199" fontId="6" fillId="24" borderId="10" xfId="40" applyNumberFormat="1" applyFont="1" applyFill="1" applyBorder="1" applyAlignment="1">
      <alignment horizontal="right" vertical="center" wrapText="1"/>
    </xf>
    <xf numFmtId="218" fontId="41" fillId="0" borderId="10" xfId="35" applyNumberFormat="1" applyFont="1" applyFill="1" applyBorder="1" applyAlignment="1">
      <alignment horizontal="left" vertical="center" wrapText="1"/>
      <protection/>
    </xf>
    <xf numFmtId="3" fontId="6" fillId="0" borderId="10" xfId="35" applyNumberFormat="1" applyFont="1" applyBorder="1" applyAlignment="1">
      <alignment horizontal="right" vertical="center" wrapText="1"/>
      <protection/>
    </xf>
    <xf numFmtId="192" fontId="6" fillId="24" borderId="10" xfId="35" applyNumberFormat="1" applyFont="1" applyFill="1" applyBorder="1" applyAlignment="1">
      <alignment vertical="center" wrapText="1"/>
      <protection/>
    </xf>
    <xf numFmtId="208" fontId="6" fillId="0" borderId="10" xfId="40" applyNumberFormat="1" applyFont="1" applyBorder="1" applyAlignment="1">
      <alignment vertical="center" wrapText="1"/>
    </xf>
    <xf numFmtId="0" fontId="6" fillId="0" borderId="10" xfId="15" applyFont="1" applyFill="1" applyBorder="1" applyAlignment="1">
      <alignment vertical="center" wrapText="1" shrinkToFit="1"/>
      <protection/>
    </xf>
    <xf numFmtId="218" fontId="6" fillId="0" borderId="10" xfId="15" applyNumberFormat="1" applyFont="1" applyFill="1" applyBorder="1" applyAlignment="1">
      <alignment horizontal="left" vertical="center" wrapText="1" shrinkToFit="1"/>
      <protection/>
    </xf>
    <xf numFmtId="205" fontId="6" fillId="0" borderId="10" xfId="40" applyNumberFormat="1" applyFont="1" applyFill="1" applyBorder="1" applyAlignment="1">
      <alignment horizontal="right" vertical="center"/>
    </xf>
    <xf numFmtId="212" fontId="6" fillId="0" borderId="10" xfId="40" applyNumberFormat="1" applyFont="1" applyFill="1" applyBorder="1" applyAlignment="1">
      <alignment horizontal="right" vertical="center" wrapText="1"/>
    </xf>
    <xf numFmtId="205" fontId="6" fillId="0" borderId="10" xfId="15" applyNumberFormat="1" applyFont="1" applyFill="1" applyBorder="1" applyAlignment="1">
      <alignment horizontal="right" vertical="center"/>
      <protection/>
    </xf>
    <xf numFmtId="218" fontId="6" fillId="0" borderId="10" xfId="15" applyNumberFormat="1" applyFont="1" applyBorder="1" applyAlignment="1">
      <alignment horizontal="left" vertical="center" wrapText="1"/>
      <protection/>
    </xf>
    <xf numFmtId="0" fontId="6" fillId="0" borderId="10" xfId="15" applyNumberFormat="1" applyFont="1" applyBorder="1" applyAlignment="1">
      <alignment horizontal="center" vertical="center" wrapText="1"/>
      <protection/>
    </xf>
    <xf numFmtId="218" fontId="41" fillId="0" borderId="10" xfId="35" applyNumberFormat="1" applyFont="1" applyBorder="1" applyAlignment="1">
      <alignment horizontal="left" vertical="center" wrapText="1"/>
      <protection/>
    </xf>
    <xf numFmtId="0" fontId="41" fillId="0" borderId="10" xfId="40" applyNumberFormat="1" applyFont="1" applyFill="1" applyBorder="1" applyAlignment="1">
      <alignment horizontal="center" vertical="center" wrapText="1"/>
    </xf>
    <xf numFmtId="0" fontId="6" fillId="0" borderId="16" xfId="0" applyFont="1" applyFill="1" applyBorder="1" applyAlignment="1">
      <alignment horizontal="center" vertical="center" shrinkToFit="1"/>
    </xf>
    <xf numFmtId="3" fontId="6" fillId="0" borderId="16" xfId="0" applyNumberFormat="1" applyFont="1" applyFill="1" applyBorder="1" applyAlignment="1">
      <alignment horizontal="right" vertical="center" shrinkToFit="1"/>
    </xf>
    <xf numFmtId="0" fontId="6" fillId="25" borderId="0" xfId="35" applyFont="1" applyFill="1" applyAlignment="1">
      <alignment vertical="center" wrapText="1"/>
      <protection/>
    </xf>
    <xf numFmtId="218" fontId="6" fillId="0" borderId="10" xfId="35" applyNumberFormat="1" applyFont="1" applyFill="1" applyBorder="1" applyAlignment="1">
      <alignment horizontal="left" vertical="center" wrapText="1"/>
      <protection/>
    </xf>
    <xf numFmtId="0" fontId="6" fillId="0" borderId="10" xfId="40" applyNumberFormat="1" applyFont="1" applyFill="1" applyBorder="1" applyAlignment="1">
      <alignment horizontal="center" vertical="center" wrapText="1"/>
    </xf>
    <xf numFmtId="218" fontId="6" fillId="0" borderId="10" xfId="60" applyNumberFormat="1" applyFont="1" applyBorder="1" applyAlignment="1">
      <alignment horizontal="left" vertical="center" wrapText="1"/>
      <protection/>
    </xf>
    <xf numFmtId="187" fontId="41" fillId="0" borderId="10" xfId="35" applyNumberFormat="1" applyFont="1" applyBorder="1" applyAlignment="1">
      <alignment horizontal="right" vertical="center"/>
      <protection/>
    </xf>
    <xf numFmtId="218" fontId="6" fillId="0" borderId="10" xfId="40" applyNumberFormat="1" applyFont="1" applyBorder="1" applyAlignment="1">
      <alignment horizontal="left" vertical="center" wrapText="1"/>
    </xf>
    <xf numFmtId="0" fontId="6" fillId="0" borderId="21" xfId="0" applyFont="1" applyBorder="1" applyAlignment="1">
      <alignment horizontal="center" vertical="center" shrinkToFit="1"/>
    </xf>
    <xf numFmtId="187" fontId="6" fillId="0" borderId="10" xfId="39" applyNumberFormat="1" applyFont="1" applyFill="1" applyBorder="1" applyAlignment="1">
      <alignment horizontal="right" vertical="center"/>
      <protection/>
    </xf>
    <xf numFmtId="192" fontId="20" fillId="0" borderId="10" xfId="38" applyNumberFormat="1" applyFont="1" applyFill="1" applyBorder="1" applyAlignment="1">
      <alignment vertical="center" wrapText="1"/>
      <protection/>
    </xf>
    <xf numFmtId="0" fontId="6" fillId="0" borderId="0" xfId="35" applyFont="1" applyAlignment="1">
      <alignment horizontal="right" vertical="center" wrapText="1"/>
      <protection/>
    </xf>
    <xf numFmtId="0" fontId="6" fillId="0" borderId="22" xfId="35" applyFont="1" applyBorder="1" applyAlignment="1">
      <alignment horizontal="right" vertical="center" wrapText="1"/>
      <protection/>
    </xf>
    <xf numFmtId="0" fontId="6" fillId="0" borderId="10" xfId="0" applyNumberFormat="1" applyFont="1" applyBorder="1" applyAlignment="1">
      <alignment horizontal="center" vertical="center" wrapText="1"/>
    </xf>
    <xf numFmtId="188" fontId="6" fillId="0" borderId="10" xfId="15" applyNumberFormat="1" applyFont="1" applyFill="1" applyBorder="1" applyAlignment="1">
      <alignment vertical="center"/>
      <protection/>
    </xf>
    <xf numFmtId="188" fontId="6" fillId="0" borderId="13" xfId="15" applyNumberFormat="1" applyFont="1" applyFill="1" applyBorder="1" applyAlignment="1">
      <alignment vertical="center"/>
      <protection/>
    </xf>
    <xf numFmtId="0" fontId="6" fillId="0" borderId="22" xfId="0" applyFont="1" applyBorder="1" applyAlignment="1">
      <alignment vertical="center" wrapText="1"/>
    </xf>
    <xf numFmtId="0" fontId="6" fillId="0" borderId="10" xfId="0" applyFont="1" applyBorder="1" applyAlignment="1">
      <alignment vertical="center" wrapText="1"/>
    </xf>
    <xf numFmtId="0" fontId="2" fillId="0" borderId="0" xfId="0" applyFont="1" applyAlignment="1">
      <alignment horizontal="centerContinuous" vertical="center"/>
    </xf>
    <xf numFmtId="0" fontId="48" fillId="0" borderId="0" xfId="0" applyFont="1" applyAlignment="1">
      <alignment horizontal="centerContinuous" vertical="center" wrapText="1"/>
    </xf>
    <xf numFmtId="0" fontId="6" fillId="0" borderId="0" xfId="0" applyFont="1" applyAlignment="1">
      <alignment horizontal="centerContinuous" vertical="center" wrapText="1"/>
    </xf>
    <xf numFmtId="0" fontId="50" fillId="0" borderId="0" xfId="0" applyFont="1" applyAlignment="1">
      <alignment horizontal="centerContinuous" vertical="center"/>
    </xf>
    <xf numFmtId="0" fontId="50" fillId="0" borderId="0" xfId="0" applyFont="1" applyAlignment="1">
      <alignment horizontal="centerContinuous" vertical="center" wrapText="1"/>
    </xf>
    <xf numFmtId="0" fontId="4" fillId="0" borderId="0" xfId="0" applyFont="1" applyAlignment="1">
      <alignment vertical="center"/>
    </xf>
    <xf numFmtId="0" fontId="17" fillId="0" borderId="0" xfId="0" applyFont="1" applyAlignment="1">
      <alignment horizontal="center" vertical="center"/>
    </xf>
    <xf numFmtId="0" fontId="11" fillId="0" borderId="0" xfId="0" applyFont="1" applyAlignment="1">
      <alignment horizontal="right" vertical="center"/>
    </xf>
    <xf numFmtId="0" fontId="6" fillId="0" borderId="0" xfId="0" applyFont="1" applyBorder="1" applyAlignment="1">
      <alignment vertical="center" wrapText="1"/>
    </xf>
    <xf numFmtId="0" fontId="6" fillId="0" borderId="23" xfId="0" applyFont="1" applyBorder="1" applyAlignment="1">
      <alignment horizontal="distributed" vertical="center" wrapText="1"/>
    </xf>
    <xf numFmtId="187" fontId="6" fillId="0" borderId="10" xfId="0" applyNumberFormat="1" applyFont="1" applyFill="1" applyBorder="1" applyAlignment="1">
      <alignment vertical="center" wrapText="1"/>
    </xf>
    <xf numFmtId="0" fontId="6" fillId="0" borderId="10" xfId="0" applyFont="1" applyBorder="1" applyAlignment="1">
      <alignment horizontal="left" vertical="center" wrapText="1"/>
    </xf>
    <xf numFmtId="20" fontId="6" fillId="0" borderId="10" xfId="0" applyNumberFormat="1" applyFont="1" applyBorder="1" applyAlignment="1">
      <alignment horizontal="left" vertical="center" wrapText="1"/>
    </xf>
    <xf numFmtId="0" fontId="11" fillId="0" borderId="0" xfId="0" applyFont="1" applyAlignment="1">
      <alignment horizontal="centerContinuous" vertical="center"/>
    </xf>
    <xf numFmtId="0" fontId="11" fillId="0" borderId="0" xfId="0" applyFont="1" applyAlignment="1">
      <alignment vertical="center"/>
    </xf>
    <xf numFmtId="0" fontId="6" fillId="0" borderId="10" xfId="0" applyFont="1" applyBorder="1" applyAlignment="1">
      <alignment horizontal="centerContinuous" vertical="center"/>
    </xf>
    <xf numFmtId="0" fontId="16" fillId="0" borderId="10" xfId="0" applyFont="1" applyBorder="1" applyAlignment="1">
      <alignment horizontal="centerContinuous" vertical="center"/>
    </xf>
    <xf numFmtId="0" fontId="6" fillId="0" borderId="10" xfId="0" applyFont="1" applyBorder="1" applyAlignment="1">
      <alignment horizontal="center" vertical="center"/>
    </xf>
    <xf numFmtId="186" fontId="4" fillId="0" borderId="10" xfId="40" applyNumberFormat="1" applyFont="1" applyBorder="1" applyAlignment="1">
      <alignment horizontal="center" vertical="center"/>
    </xf>
    <xf numFmtId="0" fontId="6" fillId="0" borderId="0" xfId="0" applyFont="1" applyAlignment="1">
      <alignment horizontal="left"/>
    </xf>
    <xf numFmtId="0" fontId="6" fillId="0" borderId="0" xfId="0" applyFont="1" applyAlignment="1">
      <alignment/>
    </xf>
    <xf numFmtId="0" fontId="4" fillId="0" borderId="0" xfId="0" applyFont="1" applyAlignment="1">
      <alignment/>
    </xf>
    <xf numFmtId="49" fontId="6" fillId="0" borderId="0" xfId="0" applyNumberFormat="1" applyFont="1" applyAlignment="1">
      <alignment horizontal="left"/>
    </xf>
    <xf numFmtId="186" fontId="3" fillId="0" borderId="22" xfId="40" applyNumberFormat="1" applyFont="1" applyFill="1" applyBorder="1" applyAlignment="1">
      <alignment vertical="center" shrinkToFit="1"/>
    </xf>
    <xf numFmtId="10" fontId="3" fillId="0" borderId="22" xfId="0" applyNumberFormat="1" applyFont="1" applyBorder="1" applyAlignment="1">
      <alignment vertical="center" shrinkToFit="1"/>
    </xf>
    <xf numFmtId="186" fontId="3" fillId="0" borderId="0" xfId="40" applyNumberFormat="1" applyFont="1" applyFill="1" applyBorder="1" applyAlignment="1">
      <alignment vertical="center" shrinkToFit="1"/>
    </xf>
    <xf numFmtId="10" fontId="3" fillId="0" borderId="0" xfId="0" applyNumberFormat="1" applyFont="1" applyBorder="1" applyAlignment="1">
      <alignment vertical="center" shrinkToFit="1"/>
    </xf>
    <xf numFmtId="0" fontId="4" fillId="0" borderId="20" xfId="36" applyFont="1" applyFill="1" applyBorder="1" applyAlignment="1">
      <alignment horizontal="center" vertical="center" wrapText="1"/>
      <protection/>
    </xf>
    <xf numFmtId="0" fontId="6" fillId="0" borderId="10" xfId="36" applyFont="1" applyFill="1" applyBorder="1" applyAlignment="1">
      <alignment vertical="center" wrapText="1"/>
      <protection/>
    </xf>
    <xf numFmtId="0" fontId="6" fillId="0" borderId="14" xfId="36" applyFont="1" applyFill="1" applyBorder="1" applyAlignment="1">
      <alignment horizontal="center" vertical="center" wrapText="1"/>
      <protection/>
    </xf>
    <xf numFmtId="0" fontId="6" fillId="0" borderId="15" xfId="37" applyFont="1" applyFill="1" applyBorder="1" applyAlignment="1">
      <alignment vertical="center"/>
      <protection/>
    </xf>
    <xf numFmtId="0" fontId="6" fillId="0" borderId="10" xfId="36" applyFont="1" applyFill="1" applyBorder="1" applyAlignment="1">
      <alignment horizontal="center" vertical="center" wrapText="1"/>
      <protection/>
    </xf>
    <xf numFmtId="0" fontId="6" fillId="0" borderId="10" xfId="37" applyFont="1" applyFill="1" applyBorder="1" applyAlignment="1">
      <alignment vertical="center" wrapText="1"/>
      <protection/>
    </xf>
    <xf numFmtId="0" fontId="6" fillId="0" borderId="10" xfId="37" applyFont="1" applyFill="1" applyBorder="1" applyAlignment="1">
      <alignment horizontal="center" vertical="center" wrapText="1"/>
      <protection/>
    </xf>
    <xf numFmtId="0" fontId="6" fillId="0" borderId="10" xfId="36" applyFont="1" applyFill="1" applyBorder="1" applyAlignment="1">
      <alignment horizontal="center" vertical="center"/>
      <protection/>
    </xf>
    <xf numFmtId="0" fontId="6" fillId="3" borderId="10" xfId="35" applyFont="1" applyFill="1" applyBorder="1" applyAlignment="1">
      <alignment vertical="center" wrapText="1"/>
      <protection/>
    </xf>
    <xf numFmtId="0" fontId="16" fillId="0" borderId="10" xfId="36" applyFont="1" applyFill="1" applyBorder="1" applyAlignment="1">
      <alignment horizontal="center" vertical="center" wrapText="1"/>
      <protection/>
    </xf>
    <xf numFmtId="0" fontId="6" fillId="0" borderId="11" xfId="36" applyFont="1" applyFill="1" applyBorder="1" applyAlignment="1">
      <alignment horizontal="center" vertical="center" wrapText="1"/>
      <protection/>
    </xf>
    <xf numFmtId="0" fontId="6" fillId="0" borderId="13" xfId="36" applyFont="1" applyFill="1" applyBorder="1" applyAlignment="1">
      <alignment vertical="center" wrapText="1"/>
      <protection/>
    </xf>
    <xf numFmtId="0" fontId="14" fillId="0" borderId="10" xfId="36" applyFont="1" applyFill="1" applyBorder="1" applyAlignment="1">
      <alignment horizontal="center" vertical="center" wrapText="1"/>
      <protection/>
    </xf>
    <xf numFmtId="0" fontId="4" fillId="0" borderId="10" xfId="0" applyFont="1" applyBorder="1" applyAlignment="1">
      <alignment horizontal="distributed" vertical="center" wrapText="1"/>
    </xf>
    <xf numFmtId="0" fontId="5" fillId="0" borderId="10" xfId="0" applyFont="1" applyBorder="1" applyAlignment="1">
      <alignment horizontal="distributed" vertical="center" wrapText="1"/>
    </xf>
    <xf numFmtId="0" fontId="40" fillId="0" borderId="11"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1" fillId="0" borderId="11" xfId="0" applyFont="1" applyBorder="1" applyAlignment="1">
      <alignment horizontal="left" vertical="center" wrapText="1"/>
    </xf>
    <xf numFmtId="0" fontId="41" fillId="0" borderId="13" xfId="0" applyFont="1" applyBorder="1" applyAlignment="1">
      <alignment horizontal="left" vertical="center" wrapText="1"/>
    </xf>
    <xf numFmtId="0" fontId="12" fillId="0" borderId="20" xfId="0" applyFont="1" applyBorder="1" applyAlignment="1">
      <alignment horizontal="center" vertical="center"/>
    </xf>
    <xf numFmtId="0" fontId="3"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left" vertical="center" wrapText="1"/>
    </xf>
    <xf numFmtId="0" fontId="0" fillId="0" borderId="22" xfId="0" applyBorder="1"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23" xfId="0" applyFont="1" applyBorder="1" applyAlignment="1">
      <alignment horizontal="left" vertical="center" wrapText="1"/>
    </xf>
    <xf numFmtId="0" fontId="6" fillId="0" borderId="14" xfId="35" applyFont="1" applyBorder="1" applyAlignment="1">
      <alignment horizontal="distributed" vertical="center" wrapText="1"/>
      <protection/>
    </xf>
    <xf numFmtId="0" fontId="6" fillId="0" borderId="15" xfId="35" applyFont="1" applyBorder="1" applyAlignment="1">
      <alignment horizontal="distributed" vertical="center" wrapText="1"/>
      <protection/>
    </xf>
    <xf numFmtId="0" fontId="2" fillId="0" borderId="0" xfId="35" applyFont="1" applyAlignment="1">
      <alignment horizontal="center" vertical="center"/>
      <protection/>
    </xf>
    <xf numFmtId="0" fontId="45" fillId="0" borderId="0" xfId="35" applyFont="1" applyAlignment="1">
      <alignment horizontal="center" vertical="center"/>
      <protection/>
    </xf>
    <xf numFmtId="0" fontId="11" fillId="0" borderId="20" xfId="35" applyFont="1" applyBorder="1" applyAlignment="1">
      <alignment horizontal="center" vertical="center"/>
      <protection/>
    </xf>
    <xf numFmtId="0" fontId="6" fillId="0" borderId="11" xfId="35" applyFont="1" applyBorder="1" applyAlignment="1">
      <alignment horizontal="distributed" vertical="center" wrapText="1"/>
      <protection/>
    </xf>
    <xf numFmtId="0" fontId="6" fillId="0" borderId="23" xfId="35" applyFont="1" applyBorder="1" applyAlignment="1">
      <alignment horizontal="distributed" vertical="center" wrapText="1"/>
      <protection/>
    </xf>
    <xf numFmtId="0" fontId="6" fillId="0" borderId="11" xfId="35" applyFont="1" applyFill="1" applyBorder="1" applyAlignment="1">
      <alignment horizontal="distributed" vertical="center" wrapText="1"/>
      <protection/>
    </xf>
    <xf numFmtId="0" fontId="6" fillId="0" borderId="23" xfId="35" applyFont="1" applyFill="1" applyBorder="1" applyAlignment="1">
      <alignment horizontal="distributed" vertical="center" wrapText="1"/>
      <protection/>
    </xf>
    <xf numFmtId="0" fontId="6" fillId="0" borderId="24" xfId="35" applyFont="1" applyBorder="1" applyAlignment="1">
      <alignment horizontal="distributed" vertical="center" wrapText="1"/>
      <protection/>
    </xf>
    <xf numFmtId="0" fontId="6" fillId="0" borderId="22" xfId="35" applyFont="1" applyBorder="1" applyAlignment="1">
      <alignment horizontal="distributed" vertical="center" wrapText="1"/>
      <protection/>
    </xf>
    <xf numFmtId="0" fontId="6" fillId="0" borderId="25" xfId="35" applyFont="1" applyBorder="1" applyAlignment="1">
      <alignment horizontal="distributed" vertical="center" wrapText="1"/>
      <protection/>
    </xf>
    <xf numFmtId="0" fontId="4" fillId="0" borderId="14" xfId="35" applyFont="1" applyBorder="1" applyAlignment="1">
      <alignment horizontal="center" vertical="center" wrapText="1"/>
      <protection/>
    </xf>
    <xf numFmtId="0" fontId="0" fillId="0" borderId="19" xfId="0" applyBorder="1" applyAlignment="1">
      <alignment vertical="center" wrapText="1"/>
    </xf>
    <xf numFmtId="0" fontId="0" fillId="0" borderId="15" xfId="0" applyBorder="1" applyAlignment="1">
      <alignment vertical="center" wrapText="1"/>
    </xf>
    <xf numFmtId="0" fontId="6" fillId="0" borderId="19" xfId="35" applyFont="1" applyBorder="1" applyAlignment="1">
      <alignment horizontal="distributed" vertical="center" wrapText="1"/>
      <protection/>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xf>
    <xf numFmtId="0" fontId="6" fillId="0" borderId="23" xfId="0" applyFont="1" applyBorder="1" applyAlignment="1">
      <alignment vertical="center" wrapText="1"/>
    </xf>
    <xf numFmtId="0" fontId="6" fillId="0" borderId="13" xfId="0" applyFont="1" applyBorder="1" applyAlignment="1">
      <alignment vertical="center" wrapText="1"/>
    </xf>
    <xf numFmtId="0" fontId="11" fillId="0" borderId="20" xfId="0" applyFont="1" applyBorder="1" applyAlignment="1">
      <alignment horizontal="center" vertical="center"/>
    </xf>
    <xf numFmtId="0" fontId="45" fillId="0" borderId="0" xfId="0" applyFont="1" applyAlignment="1">
      <alignment horizontal="center" vertical="center"/>
    </xf>
    <xf numFmtId="0" fontId="6" fillId="0" borderId="11" xfId="0" applyFont="1" applyBorder="1" applyAlignment="1">
      <alignment horizontal="distributed" vertical="center" wrapText="1"/>
    </xf>
    <xf numFmtId="0" fontId="6" fillId="0" borderId="23" xfId="0" applyFont="1" applyBorder="1" applyAlignment="1">
      <alignment horizontal="distributed" vertical="center"/>
    </xf>
    <xf numFmtId="0" fontId="6" fillId="0" borderId="13" xfId="0" applyFont="1" applyBorder="1" applyAlignment="1">
      <alignment horizontal="distributed" vertical="center"/>
    </xf>
    <xf numFmtId="0" fontId="6" fillId="0" borderId="23"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xf>
    <xf numFmtId="0" fontId="6" fillId="0" borderId="19"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horizontal="distributed"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4" fillId="0" borderId="0" xfId="35" applyFont="1" applyAlignment="1">
      <alignment vertical="center"/>
      <protection/>
    </xf>
    <xf numFmtId="0" fontId="4" fillId="0" borderId="22" xfId="35" applyFont="1" applyBorder="1" applyAlignment="1">
      <alignment vertical="center"/>
      <protection/>
    </xf>
    <xf numFmtId="0" fontId="6" fillId="0" borderId="22" xfId="35" applyFont="1" applyBorder="1" applyAlignment="1">
      <alignment vertical="center"/>
      <protection/>
    </xf>
    <xf numFmtId="0" fontId="0" fillId="0" borderId="22" xfId="0" applyBorder="1" applyAlignment="1">
      <alignment vertical="center"/>
    </xf>
    <xf numFmtId="0" fontId="0" fillId="0" borderId="0" xfId="0" applyAlignment="1">
      <alignment vertical="center"/>
    </xf>
  </cellXfs>
  <cellStyles count="56">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_1.104年基設列管項目_彙整" xfId="35"/>
    <cellStyle name="一般_95考核表-1" xfId="36"/>
    <cellStyle name="一般_Book1" xfId="37"/>
    <cellStyle name="一般_Sheet1" xfId="38"/>
    <cellStyle name="一般_基本設施" xfId="39"/>
    <cellStyle name="Comma" xfId="40"/>
    <cellStyle name="Comma [0]"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樣式 1"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O76"/>
  <sheetViews>
    <sheetView view="pageBreakPreview" zoomScale="75" zoomScaleSheetLayoutView="75" workbookViewId="0" topLeftCell="A1">
      <pane xSplit="2" ySplit="6" topLeftCell="C7" activePane="bottomRight" state="frozen"/>
      <selection pane="topLeft" activeCell="A1" sqref="A1"/>
      <selection pane="topRight" activeCell="C1" sqref="C1"/>
      <selection pane="bottomLeft" activeCell="A7" sqref="A7"/>
      <selection pane="bottomRight" activeCell="A19" sqref="A19"/>
    </sheetView>
  </sheetViews>
  <sheetFormatPr defaultColWidth="9.00390625" defaultRowHeight="16.5"/>
  <cols>
    <col min="1" max="1" width="10.375" style="69" customWidth="1"/>
    <col min="2" max="2" width="43.25390625" style="69" customWidth="1"/>
    <col min="3" max="3" width="13.00390625" style="69" customWidth="1"/>
    <col min="4" max="4" width="11.50390625" style="69" customWidth="1"/>
    <col min="5" max="5" width="13.375" style="69" customWidth="1"/>
    <col min="6" max="6" width="12.75390625" style="69" customWidth="1"/>
    <col min="7" max="8" width="14.50390625" style="69" bestFit="1" customWidth="1"/>
    <col min="9" max="9" width="20.625" style="69" customWidth="1"/>
    <col min="10" max="12" width="12.125" style="69" customWidth="1"/>
    <col min="13" max="13" width="13.625" style="69" customWidth="1"/>
    <col min="14" max="14" width="10.25390625" style="69" customWidth="1"/>
    <col min="15" max="15" width="11.625" style="69" customWidth="1"/>
    <col min="16" max="16384" width="9.00390625" style="69" customWidth="1"/>
  </cols>
  <sheetData>
    <row r="1" spans="1:15" ht="24" customHeight="1">
      <c r="A1" s="67" t="s">
        <v>639</v>
      </c>
      <c r="B1" s="68"/>
      <c r="C1" s="68"/>
      <c r="D1" s="68"/>
      <c r="E1" s="68"/>
      <c r="F1" s="68"/>
      <c r="G1" s="68"/>
      <c r="H1" s="68"/>
      <c r="I1" s="68"/>
      <c r="J1" s="68"/>
      <c r="K1" s="68"/>
      <c r="L1" s="68"/>
      <c r="M1" s="68"/>
      <c r="N1" s="68"/>
      <c r="O1" s="68"/>
    </row>
    <row r="2" spans="2:15" ht="18.75" customHeight="1">
      <c r="B2" s="70" t="s">
        <v>913</v>
      </c>
      <c r="C2" s="71"/>
      <c r="D2" s="71"/>
      <c r="E2" s="71"/>
      <c r="F2" s="71"/>
      <c r="G2" s="71"/>
      <c r="H2" s="71"/>
      <c r="I2" s="71"/>
      <c r="J2" s="71"/>
      <c r="K2" s="71"/>
      <c r="L2" s="71"/>
      <c r="M2" s="71"/>
      <c r="N2" s="71"/>
      <c r="O2" s="72"/>
    </row>
    <row r="3" spans="1:15" ht="18.75" customHeight="1">
      <c r="A3" s="69" t="s">
        <v>719</v>
      </c>
      <c r="B3" s="267" t="s">
        <v>720</v>
      </c>
      <c r="C3" s="267"/>
      <c r="D3" s="267"/>
      <c r="E3" s="267"/>
      <c r="F3" s="267"/>
      <c r="G3" s="267"/>
      <c r="H3" s="267"/>
      <c r="I3" s="267"/>
      <c r="J3" s="267"/>
      <c r="K3" s="267"/>
      <c r="L3" s="267"/>
      <c r="M3" s="267"/>
      <c r="N3" s="267"/>
      <c r="O3" s="72" t="s">
        <v>581</v>
      </c>
    </row>
    <row r="4" spans="1:15" ht="17.25" customHeight="1">
      <c r="A4" s="271" t="s">
        <v>582</v>
      </c>
      <c r="B4" s="274" t="s">
        <v>611</v>
      </c>
      <c r="C4" s="74" t="s">
        <v>583</v>
      </c>
      <c r="D4" s="75"/>
      <c r="E4" s="75"/>
      <c r="F4" s="75"/>
      <c r="G4" s="75"/>
      <c r="H4" s="75"/>
      <c r="I4" s="75"/>
      <c r="J4" s="75"/>
      <c r="K4" s="75"/>
      <c r="L4" s="75"/>
      <c r="M4" s="75"/>
      <c r="N4" s="279" t="s">
        <v>721</v>
      </c>
      <c r="O4" s="273"/>
    </row>
    <row r="5" spans="1:15" ht="16.5" customHeight="1">
      <c r="A5" s="274"/>
      <c r="B5" s="274"/>
      <c r="C5" s="274" t="s">
        <v>573</v>
      </c>
      <c r="D5" s="271" t="s">
        <v>722</v>
      </c>
      <c r="E5" s="276" t="s">
        <v>612</v>
      </c>
      <c r="F5" s="74" t="s">
        <v>584</v>
      </c>
      <c r="G5" s="74"/>
      <c r="H5" s="74"/>
      <c r="I5" s="74" t="s">
        <v>585</v>
      </c>
      <c r="J5" s="74"/>
      <c r="K5" s="74"/>
      <c r="L5" s="74"/>
      <c r="M5" s="271" t="s">
        <v>723</v>
      </c>
      <c r="N5" s="271" t="s">
        <v>724</v>
      </c>
      <c r="O5" s="271" t="s">
        <v>723</v>
      </c>
    </row>
    <row r="6" spans="1:15" ht="43.5" customHeight="1">
      <c r="A6" s="274"/>
      <c r="B6" s="274"/>
      <c r="C6" s="274"/>
      <c r="D6" s="271"/>
      <c r="E6" s="276"/>
      <c r="F6" s="66" t="s">
        <v>586</v>
      </c>
      <c r="G6" s="66" t="s">
        <v>587</v>
      </c>
      <c r="H6" s="76" t="s">
        <v>612</v>
      </c>
      <c r="I6" s="73" t="s">
        <v>725</v>
      </c>
      <c r="J6" s="66" t="s">
        <v>586</v>
      </c>
      <c r="K6" s="66" t="s">
        <v>587</v>
      </c>
      <c r="L6" s="76" t="s">
        <v>612</v>
      </c>
      <c r="M6" s="268"/>
      <c r="N6" s="272"/>
      <c r="O6" s="273"/>
    </row>
    <row r="7" spans="1:15" ht="17.25" customHeight="1">
      <c r="A7" s="75" t="s">
        <v>726</v>
      </c>
      <c r="B7" s="75"/>
      <c r="C7" s="77">
        <f aca="true" t="shared" si="0" ref="C7:C49">SUM(D7:E7)</f>
        <v>1916437</v>
      </c>
      <c r="D7" s="77">
        <f>SUM(D8+D46)</f>
        <v>868223</v>
      </c>
      <c r="E7" s="77">
        <f>SUM(E8+E46)</f>
        <v>1048214</v>
      </c>
      <c r="F7" s="77">
        <f>SUM(G7:H7)</f>
        <v>1905457</v>
      </c>
      <c r="G7" s="77">
        <f>SUM(G8+G46)</f>
        <v>858733</v>
      </c>
      <c r="H7" s="77">
        <f>SUM(H8+H46)</f>
        <v>1046724</v>
      </c>
      <c r="I7" s="77"/>
      <c r="J7" s="77">
        <f>SUM(K7:L7)</f>
        <v>10980</v>
      </c>
      <c r="K7" s="77">
        <f>SUM(K8)</f>
        <v>9490</v>
      </c>
      <c r="L7" s="77">
        <f>SUM(L8)</f>
        <v>1490</v>
      </c>
      <c r="M7" s="77"/>
      <c r="N7" s="78">
        <f>SUM(N46,N8)</f>
        <v>542309</v>
      </c>
      <c r="O7" s="77"/>
    </row>
    <row r="8" spans="1:15" ht="18" customHeight="1">
      <c r="A8" s="79" t="s">
        <v>727</v>
      </c>
      <c r="B8" s="79"/>
      <c r="C8" s="77">
        <f t="shared" si="0"/>
        <v>1536385</v>
      </c>
      <c r="D8" s="77">
        <f>SUM(D9+D17+D23+D26+D31+D38+D39+D40+D41+D44+D45)</f>
        <v>865880</v>
      </c>
      <c r="E8" s="77">
        <f>SUM(E9+E17+E23+E26+E31+E38+E39+E40+E41+E44+E45)</f>
        <v>670505</v>
      </c>
      <c r="F8" s="77">
        <f>SUM(G8:H8)</f>
        <v>1525405</v>
      </c>
      <c r="G8" s="77">
        <f>SUM(G9+G17+G23+G26+G31+G39+G40+G41+G44+G45)</f>
        <v>856390</v>
      </c>
      <c r="H8" s="77">
        <f>SUM(H9+H17+H23+H26+H31+H39+H40+H41+H44+H45)</f>
        <v>669015</v>
      </c>
      <c r="I8" s="77"/>
      <c r="J8" s="77">
        <f>SUM(K8:L8)</f>
        <v>10980</v>
      </c>
      <c r="K8" s="77">
        <f>SUM(K38)</f>
        <v>9490</v>
      </c>
      <c r="L8" s="77">
        <f>SUM(L38)</f>
        <v>1490</v>
      </c>
      <c r="M8" s="77"/>
      <c r="N8" s="78">
        <f>SUM(N9,N17,N23,N26,N31,N38,N39,N40,N41,N44:N45)</f>
        <v>542309</v>
      </c>
      <c r="O8" s="77"/>
    </row>
    <row r="9" spans="1:15" ht="18" customHeight="1">
      <c r="A9" s="79" t="s">
        <v>588</v>
      </c>
      <c r="B9" s="10" t="s">
        <v>589</v>
      </c>
      <c r="C9" s="77">
        <f t="shared" si="0"/>
        <v>226280</v>
      </c>
      <c r="D9" s="80">
        <v>74548</v>
      </c>
      <c r="E9" s="77">
        <f aca="true" t="shared" si="1" ref="E9:E16">SUM(H9)</f>
        <v>151732</v>
      </c>
      <c r="F9" s="77">
        <f>SUM(F10:F16)</f>
        <v>226280</v>
      </c>
      <c r="G9" s="77">
        <f>SUM(G10:G16)</f>
        <v>74548</v>
      </c>
      <c r="H9" s="77">
        <f>SUM(H10:H16)</f>
        <v>151732</v>
      </c>
      <c r="I9" s="77"/>
      <c r="J9" s="77"/>
      <c r="K9" s="77"/>
      <c r="L9" s="77"/>
      <c r="M9" s="77"/>
      <c r="N9" s="78">
        <f>SUM(N10:N16)</f>
        <v>26176</v>
      </c>
      <c r="O9" s="77"/>
    </row>
    <row r="10" spans="1:15" ht="18" customHeight="1">
      <c r="A10" s="79" t="s">
        <v>590</v>
      </c>
      <c r="B10" s="10" t="s">
        <v>591</v>
      </c>
      <c r="C10" s="77">
        <f t="shared" si="0"/>
        <v>80913</v>
      </c>
      <c r="D10" s="77">
        <f aca="true" t="shared" si="2" ref="D10:D16">SUM(G10)</f>
        <v>40457</v>
      </c>
      <c r="E10" s="77">
        <f t="shared" si="1"/>
        <v>40456</v>
      </c>
      <c r="F10" s="77">
        <f aca="true" t="shared" si="3" ref="F10:F16">SUM(G10:H10)</f>
        <v>80913</v>
      </c>
      <c r="G10" s="77">
        <v>40457</v>
      </c>
      <c r="H10" s="77">
        <v>40456</v>
      </c>
      <c r="I10" s="77"/>
      <c r="J10" s="77"/>
      <c r="K10" s="77"/>
      <c r="L10" s="77"/>
      <c r="M10" s="77"/>
      <c r="N10" s="78">
        <v>8840</v>
      </c>
      <c r="O10" s="77"/>
    </row>
    <row r="11" spans="1:15" ht="18" customHeight="1">
      <c r="A11" s="79" t="s">
        <v>592</v>
      </c>
      <c r="B11" s="10" t="s">
        <v>593</v>
      </c>
      <c r="C11" s="77">
        <f t="shared" si="0"/>
        <v>74688</v>
      </c>
      <c r="D11" s="77">
        <f t="shared" si="2"/>
        <v>33610</v>
      </c>
      <c r="E11" s="77">
        <f t="shared" si="1"/>
        <v>41078</v>
      </c>
      <c r="F11" s="77">
        <f t="shared" si="3"/>
        <v>74688</v>
      </c>
      <c r="G11" s="77">
        <v>33610</v>
      </c>
      <c r="H11" s="77">
        <v>41078</v>
      </c>
      <c r="I11" s="77"/>
      <c r="J11" s="77"/>
      <c r="K11" s="77"/>
      <c r="L11" s="77"/>
      <c r="M11" s="77"/>
      <c r="N11" s="78">
        <v>8160</v>
      </c>
      <c r="O11" s="77"/>
    </row>
    <row r="12" spans="1:15" ht="18" customHeight="1">
      <c r="A12" s="79" t="s">
        <v>594</v>
      </c>
      <c r="B12" s="10" t="s">
        <v>595</v>
      </c>
      <c r="C12" s="77">
        <f t="shared" si="0"/>
        <v>2854</v>
      </c>
      <c r="D12" s="77">
        <f t="shared" si="2"/>
        <v>481</v>
      </c>
      <c r="E12" s="77">
        <f t="shared" si="1"/>
        <v>2373</v>
      </c>
      <c r="F12" s="77">
        <f t="shared" si="3"/>
        <v>2854</v>
      </c>
      <c r="G12" s="77">
        <v>481</v>
      </c>
      <c r="H12" s="77">
        <v>2373</v>
      </c>
      <c r="I12" s="77"/>
      <c r="J12" s="77"/>
      <c r="K12" s="77"/>
      <c r="L12" s="77"/>
      <c r="M12" s="77"/>
      <c r="N12" s="78">
        <v>340</v>
      </c>
      <c r="O12" s="77"/>
    </row>
    <row r="13" spans="1:15" ht="18" customHeight="1">
      <c r="A13" s="79" t="s">
        <v>596</v>
      </c>
      <c r="B13" s="10" t="s">
        <v>613</v>
      </c>
      <c r="C13" s="77">
        <f t="shared" si="0"/>
        <v>500</v>
      </c>
      <c r="D13" s="77">
        <f t="shared" si="2"/>
        <v>0</v>
      </c>
      <c r="E13" s="77">
        <f t="shared" si="1"/>
        <v>500</v>
      </c>
      <c r="F13" s="77">
        <f t="shared" si="3"/>
        <v>500</v>
      </c>
      <c r="G13" s="77">
        <v>0</v>
      </c>
      <c r="H13" s="77">
        <v>500</v>
      </c>
      <c r="I13" s="77"/>
      <c r="J13" s="77"/>
      <c r="K13" s="77"/>
      <c r="L13" s="77"/>
      <c r="M13" s="77"/>
      <c r="N13" s="78">
        <v>3500</v>
      </c>
      <c r="O13" s="77"/>
    </row>
    <row r="14" spans="1:15" ht="18" customHeight="1">
      <c r="A14" s="79" t="s">
        <v>597</v>
      </c>
      <c r="B14" s="10" t="s">
        <v>614</v>
      </c>
      <c r="C14" s="77">
        <f t="shared" si="0"/>
        <v>1000</v>
      </c>
      <c r="D14" s="77">
        <f t="shared" si="2"/>
        <v>0</v>
      </c>
      <c r="E14" s="77">
        <f t="shared" si="1"/>
        <v>1000</v>
      </c>
      <c r="F14" s="77">
        <f t="shared" si="3"/>
        <v>1000</v>
      </c>
      <c r="G14" s="77">
        <v>0</v>
      </c>
      <c r="H14" s="77">
        <v>1000</v>
      </c>
      <c r="I14" s="77"/>
      <c r="J14" s="77"/>
      <c r="K14" s="77"/>
      <c r="L14" s="77"/>
      <c r="M14" s="77"/>
      <c r="N14" s="78"/>
      <c r="O14" s="77"/>
    </row>
    <row r="15" spans="1:15" ht="18" customHeight="1">
      <c r="A15" s="79" t="s">
        <v>598</v>
      </c>
      <c r="B15" s="10" t="s">
        <v>615</v>
      </c>
      <c r="C15" s="77">
        <f t="shared" si="0"/>
        <v>1900</v>
      </c>
      <c r="D15" s="77">
        <f t="shared" si="2"/>
        <v>0</v>
      </c>
      <c r="E15" s="77">
        <f t="shared" si="1"/>
        <v>1900</v>
      </c>
      <c r="F15" s="77">
        <f t="shared" si="3"/>
        <v>1900</v>
      </c>
      <c r="G15" s="77">
        <v>0</v>
      </c>
      <c r="H15" s="77">
        <v>1900</v>
      </c>
      <c r="I15" s="77"/>
      <c r="J15" s="77"/>
      <c r="K15" s="77"/>
      <c r="L15" s="77"/>
      <c r="M15" s="77"/>
      <c r="N15" s="78"/>
      <c r="O15" s="77"/>
    </row>
    <row r="16" spans="1:15" ht="18" customHeight="1">
      <c r="A16" s="79" t="s">
        <v>617</v>
      </c>
      <c r="B16" s="81" t="s">
        <v>616</v>
      </c>
      <c r="C16" s="77">
        <f t="shared" si="0"/>
        <v>64425</v>
      </c>
      <c r="D16" s="77">
        <f t="shared" si="2"/>
        <v>0</v>
      </c>
      <c r="E16" s="77">
        <f t="shared" si="1"/>
        <v>64425</v>
      </c>
      <c r="F16" s="77">
        <f t="shared" si="3"/>
        <v>64425</v>
      </c>
      <c r="G16" s="77">
        <v>0</v>
      </c>
      <c r="H16" s="77">
        <v>64425</v>
      </c>
      <c r="I16" s="77"/>
      <c r="J16" s="77"/>
      <c r="K16" s="77"/>
      <c r="L16" s="77"/>
      <c r="M16" s="77"/>
      <c r="N16" s="78">
        <v>5336</v>
      </c>
      <c r="O16" s="77"/>
    </row>
    <row r="17" spans="1:15" ht="18" customHeight="1">
      <c r="A17" s="79" t="s">
        <v>574</v>
      </c>
      <c r="B17" s="81" t="s">
        <v>728</v>
      </c>
      <c r="C17" s="77">
        <f t="shared" si="0"/>
        <v>269733</v>
      </c>
      <c r="D17" s="77">
        <f>SUM(D18:D22)</f>
        <v>151376</v>
      </c>
      <c r="E17" s="77">
        <f>SUM(E18:E22)</f>
        <v>118357</v>
      </c>
      <c r="F17" s="77">
        <f>SUM(F18:F22)</f>
        <v>269733</v>
      </c>
      <c r="G17" s="77">
        <f>SUM(G18:G22)</f>
        <v>151376</v>
      </c>
      <c r="H17" s="77">
        <f>SUM(H18:H22)</f>
        <v>118357</v>
      </c>
      <c r="I17" s="77"/>
      <c r="J17" s="77"/>
      <c r="K17" s="77"/>
      <c r="L17" s="77"/>
      <c r="M17" s="77"/>
      <c r="N17" s="78">
        <f>SUM(N18:N22)</f>
        <v>36072</v>
      </c>
      <c r="O17" s="77"/>
    </row>
    <row r="18" spans="1:15" ht="33.75" customHeight="1">
      <c r="A18" s="79" t="s">
        <v>599</v>
      </c>
      <c r="B18" s="81" t="s">
        <v>729</v>
      </c>
      <c r="C18" s="77">
        <f t="shared" si="0"/>
        <v>1200</v>
      </c>
      <c r="D18" s="77">
        <f>SUM(G18)</f>
        <v>600</v>
      </c>
      <c r="E18" s="77">
        <f>SUM(H18)</f>
        <v>600</v>
      </c>
      <c r="F18" s="77">
        <f aca="true" t="shared" si="4" ref="F18:F49">SUM(G18:H18)</f>
        <v>1200</v>
      </c>
      <c r="G18" s="82">
        <v>600</v>
      </c>
      <c r="H18" s="82">
        <v>600</v>
      </c>
      <c r="I18" s="77"/>
      <c r="J18" s="77"/>
      <c r="K18" s="77"/>
      <c r="L18" s="77"/>
      <c r="M18" s="77"/>
      <c r="N18" s="78"/>
      <c r="O18" s="77"/>
    </row>
    <row r="19" spans="1:15" ht="21" customHeight="1">
      <c r="A19" s="79" t="s">
        <v>730</v>
      </c>
      <c r="B19" s="81" t="s">
        <v>787</v>
      </c>
      <c r="C19" s="77">
        <f t="shared" si="0"/>
        <v>10970</v>
      </c>
      <c r="D19" s="80">
        <v>9850</v>
      </c>
      <c r="E19" s="77">
        <f>SUM(H19)</f>
        <v>1120</v>
      </c>
      <c r="F19" s="77">
        <f t="shared" si="4"/>
        <v>10970</v>
      </c>
      <c r="G19" s="82">
        <v>9850</v>
      </c>
      <c r="H19" s="82">
        <v>1120</v>
      </c>
      <c r="I19" s="77"/>
      <c r="J19" s="77"/>
      <c r="K19" s="77"/>
      <c r="L19" s="77"/>
      <c r="M19" s="77"/>
      <c r="N19" s="78"/>
      <c r="O19" s="77"/>
    </row>
    <row r="20" spans="1:15" ht="37.5" customHeight="1">
      <c r="A20" s="79" t="s">
        <v>634</v>
      </c>
      <c r="B20" s="81" t="s">
        <v>788</v>
      </c>
      <c r="C20" s="77">
        <f t="shared" si="0"/>
        <v>6757</v>
      </c>
      <c r="D20" s="80">
        <v>6495</v>
      </c>
      <c r="E20" s="77">
        <f>SUM(H20)</f>
        <v>262</v>
      </c>
      <c r="F20" s="77">
        <f t="shared" si="4"/>
        <v>6757</v>
      </c>
      <c r="G20" s="82">
        <v>6495</v>
      </c>
      <c r="H20" s="82">
        <v>262</v>
      </c>
      <c r="I20" s="77"/>
      <c r="J20" s="77"/>
      <c r="K20" s="77"/>
      <c r="L20" s="77"/>
      <c r="M20" s="77"/>
      <c r="N20" s="78"/>
      <c r="O20" s="77"/>
    </row>
    <row r="21" spans="1:15" ht="21" customHeight="1">
      <c r="A21" s="79" t="s">
        <v>607</v>
      </c>
      <c r="B21" s="81" t="s">
        <v>731</v>
      </c>
      <c r="C21" s="77">
        <f t="shared" si="0"/>
        <v>0</v>
      </c>
      <c r="D21" s="77">
        <f>SUM(G21)</f>
        <v>0</v>
      </c>
      <c r="E21" s="77">
        <f>SUM(H21)</f>
        <v>0</v>
      </c>
      <c r="F21" s="77">
        <f t="shared" si="4"/>
        <v>0</v>
      </c>
      <c r="G21" s="82">
        <v>0</v>
      </c>
      <c r="H21" s="82">
        <v>0</v>
      </c>
      <c r="I21" s="77"/>
      <c r="J21" s="77"/>
      <c r="K21" s="77"/>
      <c r="L21" s="77"/>
      <c r="M21" s="77"/>
      <c r="N21" s="78"/>
      <c r="O21" s="77"/>
    </row>
    <row r="22" spans="1:15" ht="18" customHeight="1">
      <c r="A22" s="79" t="s">
        <v>732</v>
      </c>
      <c r="B22" s="81" t="s">
        <v>733</v>
      </c>
      <c r="C22" s="77">
        <f t="shared" si="0"/>
        <v>250806</v>
      </c>
      <c r="D22" s="77">
        <f>SUM(G22)</f>
        <v>134431</v>
      </c>
      <c r="E22" s="77">
        <f>SUM(H22)</f>
        <v>116375</v>
      </c>
      <c r="F22" s="77">
        <f t="shared" si="4"/>
        <v>250806</v>
      </c>
      <c r="G22" s="82">
        <v>134431</v>
      </c>
      <c r="H22" s="82">
        <v>116375</v>
      </c>
      <c r="I22" s="77"/>
      <c r="J22" s="77"/>
      <c r="K22" s="77"/>
      <c r="L22" s="77"/>
      <c r="M22" s="77"/>
      <c r="N22" s="78">
        <v>36072</v>
      </c>
      <c r="O22" s="77"/>
    </row>
    <row r="23" spans="1:15" ht="18" customHeight="1">
      <c r="A23" s="79" t="s">
        <v>734</v>
      </c>
      <c r="B23" s="81" t="s">
        <v>735</v>
      </c>
      <c r="C23" s="77">
        <f t="shared" si="0"/>
        <v>33025</v>
      </c>
      <c r="D23" s="77">
        <f>SUM(D24:D25)</f>
        <v>18534</v>
      </c>
      <c r="E23" s="77">
        <f>SUM(E24:E25)</f>
        <v>14491</v>
      </c>
      <c r="F23" s="77">
        <f t="shared" si="4"/>
        <v>33025</v>
      </c>
      <c r="G23" s="77">
        <f>SUM(G24:G25)</f>
        <v>18534</v>
      </c>
      <c r="H23" s="77">
        <f>SUM(H24:H25)</f>
        <v>14491</v>
      </c>
      <c r="I23" s="77"/>
      <c r="J23" s="77"/>
      <c r="K23" s="77"/>
      <c r="L23" s="77"/>
      <c r="M23" s="77"/>
      <c r="N23" s="78">
        <f>SUM(N24:N25)</f>
        <v>7610</v>
      </c>
      <c r="O23" s="77"/>
    </row>
    <row r="24" spans="1:15" ht="33" customHeight="1">
      <c r="A24" s="79" t="s">
        <v>736</v>
      </c>
      <c r="B24" s="81" t="s">
        <v>737</v>
      </c>
      <c r="C24" s="77">
        <f t="shared" si="0"/>
        <v>6195</v>
      </c>
      <c r="D24" s="77">
        <f>SUM(G24)</f>
        <v>3735</v>
      </c>
      <c r="E24" s="77">
        <f>SUM(H24)</f>
        <v>2460</v>
      </c>
      <c r="F24" s="77">
        <f t="shared" si="4"/>
        <v>6195</v>
      </c>
      <c r="G24" s="77">
        <v>3735</v>
      </c>
      <c r="H24" s="77">
        <v>2460</v>
      </c>
      <c r="I24" s="77"/>
      <c r="J24" s="77"/>
      <c r="K24" s="77"/>
      <c r="L24" s="77"/>
      <c r="M24" s="77"/>
      <c r="N24" s="78"/>
      <c r="O24" s="77"/>
    </row>
    <row r="25" spans="1:15" ht="18" customHeight="1">
      <c r="A25" s="79" t="s">
        <v>738</v>
      </c>
      <c r="B25" s="81" t="s">
        <v>739</v>
      </c>
      <c r="C25" s="77">
        <f t="shared" si="0"/>
        <v>26830</v>
      </c>
      <c r="D25" s="77">
        <f>SUM(G25)</f>
        <v>14799</v>
      </c>
      <c r="E25" s="77">
        <f>SUM(H25)</f>
        <v>12031</v>
      </c>
      <c r="F25" s="77">
        <f t="shared" si="4"/>
        <v>26830</v>
      </c>
      <c r="G25" s="77">
        <v>14799</v>
      </c>
      <c r="H25" s="77">
        <v>12031</v>
      </c>
      <c r="I25" s="77"/>
      <c r="J25" s="77"/>
      <c r="K25" s="77"/>
      <c r="L25" s="77"/>
      <c r="M25" s="77"/>
      <c r="N25" s="78">
        <v>7610</v>
      </c>
      <c r="O25" s="77"/>
    </row>
    <row r="26" spans="1:15" ht="18" customHeight="1">
      <c r="A26" s="79" t="s">
        <v>740</v>
      </c>
      <c r="B26" s="10" t="s">
        <v>741</v>
      </c>
      <c r="C26" s="77">
        <f t="shared" si="0"/>
        <v>297502</v>
      </c>
      <c r="D26" s="77">
        <f>SUM(D27:D30)</f>
        <v>133041</v>
      </c>
      <c r="E26" s="77">
        <f>SUM(E27:E30)</f>
        <v>164461</v>
      </c>
      <c r="F26" s="77">
        <f t="shared" si="4"/>
        <v>297502</v>
      </c>
      <c r="G26" s="77">
        <f>SUM(G27:G30)</f>
        <v>133041</v>
      </c>
      <c r="H26" s="77">
        <f>SUM(H27:H30)</f>
        <v>164461</v>
      </c>
      <c r="I26" s="77"/>
      <c r="J26" s="77"/>
      <c r="K26" s="77"/>
      <c r="L26" s="77"/>
      <c r="M26" s="77"/>
      <c r="N26" s="78">
        <f>SUM(N27:N30)</f>
        <v>86199</v>
      </c>
      <c r="O26" s="77"/>
    </row>
    <row r="27" spans="1:15" ht="18" customHeight="1">
      <c r="A27" s="79" t="s">
        <v>742</v>
      </c>
      <c r="B27" s="10" t="s">
        <v>600</v>
      </c>
      <c r="C27" s="77">
        <f t="shared" si="0"/>
        <v>162372</v>
      </c>
      <c r="D27" s="80">
        <f aca="true" t="shared" si="5" ref="D27:E30">SUM(G27)</f>
        <v>28821</v>
      </c>
      <c r="E27" s="77">
        <f t="shared" si="5"/>
        <v>133551</v>
      </c>
      <c r="F27" s="77">
        <f t="shared" si="4"/>
        <v>162372</v>
      </c>
      <c r="G27" s="77">
        <v>28821</v>
      </c>
      <c r="H27" s="77">
        <v>133551</v>
      </c>
      <c r="I27" s="77"/>
      <c r="J27" s="77"/>
      <c r="K27" s="77"/>
      <c r="L27" s="77"/>
      <c r="M27" s="77"/>
      <c r="N27" s="78"/>
      <c r="O27" s="77"/>
    </row>
    <row r="28" spans="1:15" ht="18" customHeight="1">
      <c r="A28" s="79" t="s">
        <v>743</v>
      </c>
      <c r="B28" s="81" t="s">
        <v>744</v>
      </c>
      <c r="C28" s="77">
        <f t="shared" si="0"/>
        <v>1779</v>
      </c>
      <c r="D28" s="77">
        <f t="shared" si="5"/>
        <v>1084</v>
      </c>
      <c r="E28" s="77">
        <f t="shared" si="5"/>
        <v>695</v>
      </c>
      <c r="F28" s="77">
        <f t="shared" si="4"/>
        <v>1779</v>
      </c>
      <c r="G28" s="77">
        <v>1084</v>
      </c>
      <c r="H28" s="77">
        <v>695</v>
      </c>
      <c r="I28" s="77"/>
      <c r="J28" s="77"/>
      <c r="K28" s="77"/>
      <c r="L28" s="77"/>
      <c r="M28" s="77"/>
      <c r="N28" s="78"/>
      <c r="O28" s="77"/>
    </row>
    <row r="29" spans="1:15" ht="18" customHeight="1">
      <c r="A29" s="79" t="s">
        <v>635</v>
      </c>
      <c r="B29" s="81" t="s">
        <v>745</v>
      </c>
      <c r="C29" s="77">
        <f t="shared" si="0"/>
        <v>3000</v>
      </c>
      <c r="D29" s="80">
        <f t="shared" si="5"/>
        <v>3000</v>
      </c>
      <c r="E29" s="77">
        <f t="shared" si="5"/>
        <v>0</v>
      </c>
      <c r="F29" s="77">
        <f t="shared" si="4"/>
        <v>3000</v>
      </c>
      <c r="G29" s="77">
        <v>3000</v>
      </c>
      <c r="H29" s="77">
        <v>0</v>
      </c>
      <c r="I29" s="77"/>
      <c r="J29" s="77"/>
      <c r="K29" s="77"/>
      <c r="L29" s="77"/>
      <c r="M29" s="77"/>
      <c r="N29" s="78"/>
      <c r="O29" s="77"/>
    </row>
    <row r="30" spans="1:15" ht="18" customHeight="1">
      <c r="A30" s="79" t="s">
        <v>632</v>
      </c>
      <c r="B30" s="81" t="s">
        <v>746</v>
      </c>
      <c r="C30" s="77">
        <f t="shared" si="0"/>
        <v>130351</v>
      </c>
      <c r="D30" s="77">
        <f t="shared" si="5"/>
        <v>100136</v>
      </c>
      <c r="E30" s="77">
        <f t="shared" si="5"/>
        <v>30215</v>
      </c>
      <c r="F30" s="77">
        <f t="shared" si="4"/>
        <v>130351</v>
      </c>
      <c r="G30" s="77">
        <v>100136</v>
      </c>
      <c r="H30" s="77">
        <v>30215</v>
      </c>
      <c r="I30" s="77"/>
      <c r="J30" s="77"/>
      <c r="K30" s="77"/>
      <c r="L30" s="77"/>
      <c r="M30" s="77"/>
      <c r="N30" s="78">
        <v>86199</v>
      </c>
      <c r="O30" s="77"/>
    </row>
    <row r="31" spans="1:15" ht="18.75" customHeight="1">
      <c r="A31" s="79" t="s">
        <v>747</v>
      </c>
      <c r="B31" s="10" t="s">
        <v>748</v>
      </c>
      <c r="C31" s="77">
        <f t="shared" si="0"/>
        <v>555151</v>
      </c>
      <c r="D31" s="77">
        <f>SUM(D32:D37)</f>
        <v>385620</v>
      </c>
      <c r="E31" s="77">
        <f>SUM(E32:E37)</f>
        <v>169531</v>
      </c>
      <c r="F31" s="77">
        <f t="shared" si="4"/>
        <v>555151</v>
      </c>
      <c r="G31" s="77">
        <f>SUM(G32:G37)</f>
        <v>385620</v>
      </c>
      <c r="H31" s="77">
        <f>SUM(H32:H37)</f>
        <v>169531</v>
      </c>
      <c r="I31" s="77"/>
      <c r="J31" s="77"/>
      <c r="K31" s="77"/>
      <c r="L31" s="77"/>
      <c r="M31" s="77"/>
      <c r="N31" s="78">
        <f>SUM(N32:N37)</f>
        <v>373607</v>
      </c>
      <c r="O31" s="77"/>
    </row>
    <row r="32" spans="1:15" ht="15.75" customHeight="1">
      <c r="A32" s="79" t="s">
        <v>749</v>
      </c>
      <c r="B32" s="81" t="s">
        <v>750</v>
      </c>
      <c r="C32" s="77">
        <f t="shared" si="0"/>
        <v>341605</v>
      </c>
      <c r="D32" s="77">
        <f aca="true" t="shared" si="6" ref="D32:E37">SUM(G32)</f>
        <v>239124</v>
      </c>
      <c r="E32" s="77">
        <f t="shared" si="6"/>
        <v>102481</v>
      </c>
      <c r="F32" s="77">
        <f t="shared" si="4"/>
        <v>341605</v>
      </c>
      <c r="G32" s="77">
        <v>239124</v>
      </c>
      <c r="H32" s="77">
        <v>102481</v>
      </c>
      <c r="I32" s="77"/>
      <c r="J32" s="77"/>
      <c r="K32" s="77"/>
      <c r="L32" s="77"/>
      <c r="M32" s="77"/>
      <c r="N32" s="78">
        <v>235000</v>
      </c>
      <c r="O32" s="77"/>
    </row>
    <row r="33" spans="1:15" ht="15.75" customHeight="1">
      <c r="A33" s="79" t="s">
        <v>604</v>
      </c>
      <c r="B33" s="81" t="s">
        <v>751</v>
      </c>
      <c r="C33" s="77">
        <f t="shared" si="0"/>
        <v>15350</v>
      </c>
      <c r="D33" s="77">
        <f t="shared" si="6"/>
        <v>350</v>
      </c>
      <c r="E33" s="77">
        <f t="shared" si="6"/>
        <v>15000</v>
      </c>
      <c r="F33" s="77">
        <f t="shared" si="4"/>
        <v>15350</v>
      </c>
      <c r="G33" s="77">
        <v>350</v>
      </c>
      <c r="H33" s="77">
        <v>15000</v>
      </c>
      <c r="I33" s="77"/>
      <c r="J33" s="77"/>
      <c r="K33" s="77"/>
      <c r="L33" s="77"/>
      <c r="M33" s="77"/>
      <c r="N33" s="78"/>
      <c r="O33" s="77"/>
    </row>
    <row r="34" spans="1:15" ht="15.75" customHeight="1">
      <c r="A34" s="79" t="s">
        <v>605</v>
      </c>
      <c r="B34" s="81" t="s">
        <v>752</v>
      </c>
      <c r="C34" s="77">
        <f t="shared" si="0"/>
        <v>123741</v>
      </c>
      <c r="D34" s="77">
        <f t="shared" si="6"/>
        <v>98993</v>
      </c>
      <c r="E34" s="77">
        <f t="shared" si="6"/>
        <v>24748</v>
      </c>
      <c r="F34" s="77">
        <f t="shared" si="4"/>
        <v>123741</v>
      </c>
      <c r="G34" s="77">
        <v>98993</v>
      </c>
      <c r="H34" s="77">
        <v>24748</v>
      </c>
      <c r="I34" s="77"/>
      <c r="J34" s="77"/>
      <c r="K34" s="77"/>
      <c r="L34" s="77"/>
      <c r="M34" s="77"/>
      <c r="N34" s="78">
        <v>80000</v>
      </c>
      <c r="O34" s="77"/>
    </row>
    <row r="35" spans="1:15" ht="15.75" customHeight="1">
      <c r="A35" s="79" t="s">
        <v>606</v>
      </c>
      <c r="B35" s="81" t="s">
        <v>753</v>
      </c>
      <c r="C35" s="77">
        <f t="shared" si="0"/>
        <v>34000</v>
      </c>
      <c r="D35" s="77">
        <f t="shared" si="6"/>
        <v>19040</v>
      </c>
      <c r="E35" s="77">
        <f t="shared" si="6"/>
        <v>14960</v>
      </c>
      <c r="F35" s="77">
        <f t="shared" si="4"/>
        <v>34000</v>
      </c>
      <c r="G35" s="77">
        <v>19040</v>
      </c>
      <c r="H35" s="77">
        <v>14960</v>
      </c>
      <c r="I35" s="77"/>
      <c r="J35" s="77"/>
      <c r="K35" s="77"/>
      <c r="L35" s="77"/>
      <c r="M35" s="77"/>
      <c r="N35" s="78"/>
      <c r="O35" s="77"/>
    </row>
    <row r="36" spans="1:15" ht="15.75" customHeight="1">
      <c r="A36" s="79" t="s">
        <v>636</v>
      </c>
      <c r="B36" s="81" t="s">
        <v>754</v>
      </c>
      <c r="C36" s="77">
        <f t="shared" si="0"/>
        <v>1068</v>
      </c>
      <c r="D36" s="80">
        <f t="shared" si="6"/>
        <v>1068</v>
      </c>
      <c r="E36" s="77">
        <f t="shared" si="6"/>
        <v>0</v>
      </c>
      <c r="F36" s="77">
        <f t="shared" si="4"/>
        <v>1068</v>
      </c>
      <c r="G36" s="77">
        <v>1068</v>
      </c>
      <c r="H36" s="77">
        <v>0</v>
      </c>
      <c r="I36" s="77"/>
      <c r="J36" s="77"/>
      <c r="K36" s="77"/>
      <c r="L36" s="77"/>
      <c r="M36" s="77"/>
      <c r="N36" s="78"/>
      <c r="O36" s="77"/>
    </row>
    <row r="37" spans="1:15" ht="15.75" customHeight="1">
      <c r="A37" s="79" t="s">
        <v>633</v>
      </c>
      <c r="B37" s="81" t="s">
        <v>637</v>
      </c>
      <c r="C37" s="77">
        <f t="shared" si="0"/>
        <v>39387</v>
      </c>
      <c r="D37" s="77">
        <f t="shared" si="6"/>
        <v>27045</v>
      </c>
      <c r="E37" s="77">
        <f t="shared" si="6"/>
        <v>12342</v>
      </c>
      <c r="F37" s="77">
        <f t="shared" si="4"/>
        <v>39387</v>
      </c>
      <c r="G37" s="77">
        <v>27045</v>
      </c>
      <c r="H37" s="77">
        <v>12342</v>
      </c>
      <c r="I37" s="77"/>
      <c r="J37" s="77"/>
      <c r="K37" s="77"/>
      <c r="L37" s="77"/>
      <c r="M37" s="77"/>
      <c r="N37" s="78">
        <v>58607</v>
      </c>
      <c r="O37" s="77"/>
    </row>
    <row r="38" spans="1:15" ht="15.75" customHeight="1">
      <c r="A38" s="79" t="s">
        <v>755</v>
      </c>
      <c r="B38" s="10" t="s">
        <v>756</v>
      </c>
      <c r="C38" s="77">
        <f t="shared" si="0"/>
        <v>10980</v>
      </c>
      <c r="D38" s="77">
        <f>SUM(K38)</f>
        <v>9490</v>
      </c>
      <c r="E38" s="77">
        <f>SUM(L38)</f>
        <v>1490</v>
      </c>
      <c r="F38" s="77">
        <f t="shared" si="4"/>
        <v>0</v>
      </c>
      <c r="G38" s="77"/>
      <c r="H38" s="77"/>
      <c r="I38" s="77" t="s">
        <v>757</v>
      </c>
      <c r="J38" s="77">
        <f>SUM(K38:L38)</f>
        <v>10980</v>
      </c>
      <c r="K38" s="77">
        <v>9490</v>
      </c>
      <c r="L38" s="77">
        <v>1490</v>
      </c>
      <c r="M38" s="77"/>
      <c r="N38" s="78"/>
      <c r="O38" s="77"/>
    </row>
    <row r="39" spans="1:15" ht="15.75" customHeight="1">
      <c r="A39" s="79" t="s">
        <v>758</v>
      </c>
      <c r="B39" s="10" t="s">
        <v>759</v>
      </c>
      <c r="C39" s="77">
        <f t="shared" si="0"/>
        <v>1845</v>
      </c>
      <c r="D39" s="77">
        <f>SUM(G39)</f>
        <v>923</v>
      </c>
      <c r="E39" s="77">
        <f>SUM(H39)</f>
        <v>922</v>
      </c>
      <c r="F39" s="77">
        <f t="shared" si="4"/>
        <v>1845</v>
      </c>
      <c r="G39" s="77">
        <v>923</v>
      </c>
      <c r="H39" s="77">
        <v>922</v>
      </c>
      <c r="I39" s="77"/>
      <c r="J39" s="77"/>
      <c r="K39" s="77"/>
      <c r="L39" s="77"/>
      <c r="M39" s="77"/>
      <c r="N39" s="78">
        <v>1798</v>
      </c>
      <c r="O39" s="77"/>
    </row>
    <row r="40" spans="1:15" ht="15.75" customHeight="1">
      <c r="A40" s="79" t="s">
        <v>760</v>
      </c>
      <c r="B40" s="10" t="s">
        <v>761</v>
      </c>
      <c r="C40" s="77">
        <f t="shared" si="0"/>
        <v>17001</v>
      </c>
      <c r="D40" s="77">
        <f>SUM(G40)</f>
        <v>2164</v>
      </c>
      <c r="E40" s="77">
        <f>SUM(H40)</f>
        <v>14837</v>
      </c>
      <c r="F40" s="77">
        <f t="shared" si="4"/>
        <v>17001</v>
      </c>
      <c r="G40" s="77">
        <v>2164</v>
      </c>
      <c r="H40" s="77">
        <v>14837</v>
      </c>
      <c r="I40" s="77"/>
      <c r="J40" s="77"/>
      <c r="K40" s="77"/>
      <c r="L40" s="77"/>
      <c r="M40" s="77"/>
      <c r="N40" s="78">
        <v>680</v>
      </c>
      <c r="O40" s="77"/>
    </row>
    <row r="41" spans="1:15" ht="16.5" customHeight="1">
      <c r="A41" s="79" t="s">
        <v>762</v>
      </c>
      <c r="B41" s="10" t="s">
        <v>763</v>
      </c>
      <c r="C41" s="77">
        <f t="shared" si="0"/>
        <v>22447</v>
      </c>
      <c r="D41" s="77">
        <f>SUM(D42:D43)</f>
        <v>12597</v>
      </c>
      <c r="E41" s="77">
        <f>SUM(E42:E43)</f>
        <v>9850</v>
      </c>
      <c r="F41" s="77">
        <f t="shared" si="4"/>
        <v>22447</v>
      </c>
      <c r="G41" s="77">
        <f>SUM(G42:G43)</f>
        <v>12597</v>
      </c>
      <c r="H41" s="77">
        <f>SUM(H42:H43)</f>
        <v>9850</v>
      </c>
      <c r="I41" s="77"/>
      <c r="J41" s="77"/>
      <c r="K41" s="77"/>
      <c r="L41" s="77"/>
      <c r="M41" s="77"/>
      <c r="N41" s="78">
        <f>SUM(N42:N43)</f>
        <v>5881</v>
      </c>
      <c r="O41" s="77"/>
    </row>
    <row r="42" spans="1:15" ht="16.5" customHeight="1">
      <c r="A42" s="79" t="s">
        <v>764</v>
      </c>
      <c r="B42" s="10" t="s">
        <v>765</v>
      </c>
      <c r="C42" s="77">
        <f t="shared" si="0"/>
        <v>6592</v>
      </c>
      <c r="D42" s="80">
        <f aca="true" t="shared" si="7" ref="D42:E45">SUM(G42)</f>
        <v>6592</v>
      </c>
      <c r="E42" s="77">
        <f t="shared" si="7"/>
        <v>0</v>
      </c>
      <c r="F42" s="77">
        <f t="shared" si="4"/>
        <v>6592</v>
      </c>
      <c r="G42" s="77">
        <v>6592</v>
      </c>
      <c r="H42" s="77">
        <v>0</v>
      </c>
      <c r="I42" s="77"/>
      <c r="J42" s="77"/>
      <c r="K42" s="77"/>
      <c r="L42" s="77"/>
      <c r="M42" s="77"/>
      <c r="N42" s="78"/>
      <c r="O42" s="77"/>
    </row>
    <row r="43" spans="1:15" ht="16.5" customHeight="1">
      <c r="A43" s="79" t="s">
        <v>766</v>
      </c>
      <c r="B43" s="81" t="s">
        <v>767</v>
      </c>
      <c r="C43" s="77">
        <f t="shared" si="0"/>
        <v>15855</v>
      </c>
      <c r="D43" s="77">
        <f t="shared" si="7"/>
        <v>6005</v>
      </c>
      <c r="E43" s="77">
        <f t="shared" si="7"/>
        <v>9850</v>
      </c>
      <c r="F43" s="77">
        <f t="shared" si="4"/>
        <v>15855</v>
      </c>
      <c r="G43" s="77">
        <v>6005</v>
      </c>
      <c r="H43" s="77">
        <v>9850</v>
      </c>
      <c r="I43" s="77"/>
      <c r="J43" s="77"/>
      <c r="K43" s="77"/>
      <c r="L43" s="77"/>
      <c r="M43" s="77"/>
      <c r="N43" s="78">
        <v>5881</v>
      </c>
      <c r="O43" s="77"/>
    </row>
    <row r="44" spans="1:15" ht="15.75" customHeight="1">
      <c r="A44" s="79" t="s">
        <v>768</v>
      </c>
      <c r="B44" s="81" t="s">
        <v>622</v>
      </c>
      <c r="C44" s="77">
        <f t="shared" si="0"/>
        <v>30000</v>
      </c>
      <c r="D44" s="80">
        <f t="shared" si="7"/>
        <v>9166</v>
      </c>
      <c r="E44" s="77">
        <f t="shared" si="7"/>
        <v>20834</v>
      </c>
      <c r="F44" s="77">
        <f t="shared" si="4"/>
        <v>30000</v>
      </c>
      <c r="G44" s="77">
        <v>9166</v>
      </c>
      <c r="H44" s="77">
        <v>20834</v>
      </c>
      <c r="I44" s="77"/>
      <c r="J44" s="77"/>
      <c r="K44" s="77"/>
      <c r="L44" s="77"/>
      <c r="M44" s="77"/>
      <c r="N44" s="78"/>
      <c r="O44" s="77"/>
    </row>
    <row r="45" spans="1:15" ht="15.75" customHeight="1">
      <c r="A45" s="79" t="s">
        <v>624</v>
      </c>
      <c r="B45" s="81" t="s">
        <v>625</v>
      </c>
      <c r="C45" s="77">
        <f t="shared" si="0"/>
        <v>72421</v>
      </c>
      <c r="D45" s="77">
        <f t="shared" si="7"/>
        <v>68421</v>
      </c>
      <c r="E45" s="77">
        <f t="shared" si="7"/>
        <v>4000</v>
      </c>
      <c r="F45" s="77">
        <f t="shared" si="4"/>
        <v>72421</v>
      </c>
      <c r="G45" s="77">
        <v>68421</v>
      </c>
      <c r="H45" s="77">
        <v>4000</v>
      </c>
      <c r="I45" s="77"/>
      <c r="J45" s="77"/>
      <c r="K45" s="77"/>
      <c r="L45" s="77"/>
      <c r="M45" s="77"/>
      <c r="N45" s="78">
        <v>4286</v>
      </c>
      <c r="O45" s="77"/>
    </row>
    <row r="46" spans="1:15" ht="15.75" customHeight="1">
      <c r="A46" s="79" t="s">
        <v>601</v>
      </c>
      <c r="B46" s="79"/>
      <c r="C46" s="77">
        <f t="shared" si="0"/>
        <v>380052</v>
      </c>
      <c r="D46" s="77">
        <f>SUM(D47:D49)</f>
        <v>2343</v>
      </c>
      <c r="E46" s="77">
        <f>SUM(E47:E49)</f>
        <v>377709</v>
      </c>
      <c r="F46" s="77">
        <f t="shared" si="4"/>
        <v>380052</v>
      </c>
      <c r="G46" s="77">
        <v>2343</v>
      </c>
      <c r="H46" s="77">
        <f>SUM(H47:H49)</f>
        <v>377709</v>
      </c>
      <c r="I46" s="77"/>
      <c r="J46" s="77"/>
      <c r="K46" s="77"/>
      <c r="L46" s="77"/>
      <c r="M46" s="77"/>
      <c r="N46" s="78"/>
      <c r="O46" s="77"/>
    </row>
    <row r="47" spans="1:15" ht="15.75" customHeight="1">
      <c r="A47" s="79" t="s">
        <v>618</v>
      </c>
      <c r="B47" s="10" t="s">
        <v>621</v>
      </c>
      <c r="C47" s="77">
        <f t="shared" si="0"/>
        <v>10680</v>
      </c>
      <c r="D47" s="80">
        <f>G47</f>
        <v>2343</v>
      </c>
      <c r="E47" s="77">
        <v>8337</v>
      </c>
      <c r="F47" s="77">
        <f t="shared" si="4"/>
        <v>10680</v>
      </c>
      <c r="G47" s="77">
        <v>2343</v>
      </c>
      <c r="H47" s="77">
        <v>8337</v>
      </c>
      <c r="I47" s="77"/>
      <c r="J47" s="77"/>
      <c r="K47" s="77"/>
      <c r="L47" s="77"/>
      <c r="M47" s="77"/>
      <c r="N47" s="78"/>
      <c r="O47" s="77"/>
    </row>
    <row r="48" spans="1:15" ht="15.75" customHeight="1">
      <c r="A48" s="79" t="s">
        <v>619</v>
      </c>
      <c r="B48" s="81" t="s">
        <v>627</v>
      </c>
      <c r="C48" s="77">
        <f t="shared" si="0"/>
        <v>0</v>
      </c>
      <c r="D48" s="77"/>
      <c r="E48" s="77"/>
      <c r="F48" s="77">
        <f t="shared" si="4"/>
        <v>0</v>
      </c>
      <c r="G48" s="77"/>
      <c r="H48" s="77"/>
      <c r="I48" s="77"/>
      <c r="J48" s="77"/>
      <c r="K48" s="77"/>
      <c r="L48" s="77"/>
      <c r="M48" s="77"/>
      <c r="N48" s="78"/>
      <c r="O48" s="77"/>
    </row>
    <row r="49" spans="1:15" ht="15.75" customHeight="1">
      <c r="A49" s="79" t="s">
        <v>620</v>
      </c>
      <c r="B49" s="10" t="s">
        <v>628</v>
      </c>
      <c r="C49" s="77">
        <f t="shared" si="0"/>
        <v>369372</v>
      </c>
      <c r="D49" s="77"/>
      <c r="E49" s="77">
        <f>H49</f>
        <v>369372</v>
      </c>
      <c r="F49" s="77">
        <f t="shared" si="4"/>
        <v>369372</v>
      </c>
      <c r="G49" s="77"/>
      <c r="H49" s="77">
        <v>369372</v>
      </c>
      <c r="I49" s="77"/>
      <c r="J49" s="77"/>
      <c r="K49" s="77"/>
      <c r="L49" s="77"/>
      <c r="M49" s="77"/>
      <c r="N49" s="78"/>
      <c r="O49" s="77"/>
    </row>
    <row r="50" ht="24.75" customHeight="1">
      <c r="A50" s="83" t="s">
        <v>638</v>
      </c>
    </row>
    <row r="51" ht="21" customHeight="1">
      <c r="A51" s="84" t="s">
        <v>769</v>
      </c>
    </row>
    <row r="52" ht="24" customHeight="1">
      <c r="A52" s="85" t="s">
        <v>770</v>
      </c>
    </row>
    <row r="53" ht="24" customHeight="1">
      <c r="A53" s="85" t="s">
        <v>771</v>
      </c>
    </row>
    <row r="54" ht="24" customHeight="1">
      <c r="A54" s="85" t="s">
        <v>772</v>
      </c>
    </row>
    <row r="55" ht="24" customHeight="1">
      <c r="A55" s="91" t="s">
        <v>630</v>
      </c>
    </row>
    <row r="56" ht="24" customHeight="1">
      <c r="A56" s="85" t="s">
        <v>773</v>
      </c>
    </row>
    <row r="57" ht="24" customHeight="1">
      <c r="A57" s="85" t="s">
        <v>774</v>
      </c>
    </row>
    <row r="58" ht="24" customHeight="1">
      <c r="A58" s="91" t="s">
        <v>623</v>
      </c>
    </row>
    <row r="59" ht="24" customHeight="1">
      <c r="A59" s="85" t="s">
        <v>775</v>
      </c>
    </row>
    <row r="60" ht="24" customHeight="1">
      <c r="A60" s="85" t="s">
        <v>776</v>
      </c>
    </row>
    <row r="61" ht="24" customHeight="1">
      <c r="A61" s="85" t="s">
        <v>777</v>
      </c>
    </row>
    <row r="62" ht="24" customHeight="1">
      <c r="A62" s="85" t="s">
        <v>778</v>
      </c>
    </row>
    <row r="63" ht="24" customHeight="1">
      <c r="A63" s="85" t="s">
        <v>779</v>
      </c>
    </row>
    <row r="64" ht="24" customHeight="1">
      <c r="A64" s="85" t="s">
        <v>780</v>
      </c>
    </row>
    <row r="65" ht="24" customHeight="1">
      <c r="A65" s="85" t="s">
        <v>781</v>
      </c>
    </row>
    <row r="66" ht="24" customHeight="1">
      <c r="A66" s="85" t="s">
        <v>782</v>
      </c>
    </row>
    <row r="67" ht="24" customHeight="1">
      <c r="A67" s="85" t="s">
        <v>783</v>
      </c>
    </row>
    <row r="68" ht="24" customHeight="1">
      <c r="A68" s="85" t="s">
        <v>784</v>
      </c>
    </row>
    <row r="69" ht="24" customHeight="1">
      <c r="A69" s="85" t="s">
        <v>626</v>
      </c>
    </row>
    <row r="70" ht="24" customHeight="1">
      <c r="A70" s="91" t="s">
        <v>631</v>
      </c>
    </row>
    <row r="71" spans="1:15" ht="16.5" customHeight="1">
      <c r="A71" s="271" t="s">
        <v>582</v>
      </c>
      <c r="B71" s="274" t="s">
        <v>611</v>
      </c>
      <c r="C71" s="75" t="s">
        <v>583</v>
      </c>
      <c r="D71" s="75"/>
      <c r="E71" s="75"/>
      <c r="F71" s="75"/>
      <c r="G71" s="75"/>
      <c r="H71" s="75"/>
      <c r="I71" s="75"/>
      <c r="J71" s="75"/>
      <c r="K71" s="75"/>
      <c r="L71" s="75"/>
      <c r="M71" s="75"/>
      <c r="N71" s="269" t="s">
        <v>785</v>
      </c>
      <c r="O71" s="270"/>
    </row>
    <row r="72" spans="1:15" ht="18" customHeight="1">
      <c r="A72" s="274"/>
      <c r="B72" s="274"/>
      <c r="C72" s="274" t="s">
        <v>573</v>
      </c>
      <c r="D72" s="271" t="s">
        <v>587</v>
      </c>
      <c r="E72" s="276" t="s">
        <v>612</v>
      </c>
      <c r="F72" s="75" t="s">
        <v>584</v>
      </c>
      <c r="G72" s="75"/>
      <c r="H72" s="75"/>
      <c r="I72" s="75" t="s">
        <v>585</v>
      </c>
      <c r="J72" s="75"/>
      <c r="K72" s="75"/>
      <c r="L72" s="86"/>
      <c r="M72" s="277" t="s">
        <v>723</v>
      </c>
      <c r="N72" s="271" t="s">
        <v>724</v>
      </c>
      <c r="O72" s="271" t="s">
        <v>723</v>
      </c>
    </row>
    <row r="73" spans="1:15" ht="40.5" customHeight="1">
      <c r="A73" s="274"/>
      <c r="B73" s="274"/>
      <c r="C73" s="274"/>
      <c r="D73" s="271"/>
      <c r="E73" s="276"/>
      <c r="F73" s="66" t="s">
        <v>586</v>
      </c>
      <c r="G73" s="66" t="s">
        <v>587</v>
      </c>
      <c r="H73" s="76" t="s">
        <v>612</v>
      </c>
      <c r="I73" s="73" t="s">
        <v>786</v>
      </c>
      <c r="J73" s="66" t="s">
        <v>586</v>
      </c>
      <c r="K73" s="66" t="s">
        <v>587</v>
      </c>
      <c r="L73" s="87" t="s">
        <v>612</v>
      </c>
      <c r="M73" s="278"/>
      <c r="N73" s="272"/>
      <c r="O73" s="273"/>
    </row>
    <row r="74" spans="1:15" ht="24.75" customHeight="1">
      <c r="A74" s="66" t="s">
        <v>620</v>
      </c>
      <c r="B74" s="88" t="s">
        <v>629</v>
      </c>
      <c r="C74" s="89">
        <f>SUM(D74:E74)</f>
        <v>190000</v>
      </c>
      <c r="D74" s="89">
        <f aca="true" t="shared" si="8" ref="D74:E76">SUM(G74,K74)</f>
        <v>14000</v>
      </c>
      <c r="E74" s="89">
        <f t="shared" si="8"/>
        <v>176000</v>
      </c>
      <c r="F74" s="89">
        <f>SUM(G74:H74)</f>
        <v>180000</v>
      </c>
      <c r="G74" s="89">
        <v>10000</v>
      </c>
      <c r="H74" s="89">
        <v>170000</v>
      </c>
      <c r="I74" s="79"/>
      <c r="J74" s="89">
        <f>SUM(K74:L74)</f>
        <v>10000</v>
      </c>
      <c r="K74" s="89">
        <v>4000</v>
      </c>
      <c r="L74" s="89">
        <v>6000</v>
      </c>
      <c r="M74" s="79"/>
      <c r="N74" s="79"/>
      <c r="O74" s="79"/>
    </row>
    <row r="75" spans="1:15" ht="24.75" customHeight="1">
      <c r="A75" s="79"/>
      <c r="B75" s="90" t="s">
        <v>608</v>
      </c>
      <c r="C75" s="89">
        <f>SUM(D75:E75)</f>
        <v>5000</v>
      </c>
      <c r="D75" s="89">
        <f t="shared" si="8"/>
        <v>2000</v>
      </c>
      <c r="E75" s="89">
        <f t="shared" si="8"/>
        <v>3000</v>
      </c>
      <c r="F75" s="89">
        <f>SUM(G75:H75)</f>
        <v>5000</v>
      </c>
      <c r="G75" s="89">
        <v>2000</v>
      </c>
      <c r="H75" s="89">
        <v>3000</v>
      </c>
      <c r="I75" s="79"/>
      <c r="J75" s="89"/>
      <c r="K75" s="89"/>
      <c r="L75" s="89"/>
      <c r="M75" s="79"/>
      <c r="N75" s="79"/>
      <c r="O75" s="79"/>
    </row>
    <row r="76" spans="1:15" ht="24.75" customHeight="1">
      <c r="A76" s="79"/>
      <c r="B76" s="90" t="s">
        <v>609</v>
      </c>
      <c r="C76" s="89">
        <f>SUM(D76:E76)</f>
        <v>10000</v>
      </c>
      <c r="D76" s="89">
        <f t="shared" si="8"/>
        <v>2000</v>
      </c>
      <c r="E76" s="89">
        <f t="shared" si="8"/>
        <v>8000</v>
      </c>
      <c r="F76" s="79"/>
      <c r="G76" s="79"/>
      <c r="H76" s="79"/>
      <c r="I76" s="73" t="s">
        <v>602</v>
      </c>
      <c r="J76" s="89">
        <f>SUM(K76:L76)</f>
        <v>10000</v>
      </c>
      <c r="K76" s="89">
        <v>2000</v>
      </c>
      <c r="L76" s="89">
        <v>8000</v>
      </c>
      <c r="M76" s="79"/>
      <c r="N76" s="79"/>
      <c r="O76" s="79"/>
    </row>
  </sheetData>
  <mergeCells count="19">
    <mergeCell ref="B3:N3"/>
    <mergeCell ref="A4:A6"/>
    <mergeCell ref="B4:B6"/>
    <mergeCell ref="M5:M6"/>
    <mergeCell ref="C5:C6"/>
    <mergeCell ref="D5:D6"/>
    <mergeCell ref="E5:E6"/>
    <mergeCell ref="N4:O4"/>
    <mergeCell ref="N5:N6"/>
    <mergeCell ref="O5:O6"/>
    <mergeCell ref="A71:A73"/>
    <mergeCell ref="B71:B73"/>
    <mergeCell ref="C72:C73"/>
    <mergeCell ref="D72:D73"/>
    <mergeCell ref="E72:E73"/>
    <mergeCell ref="M72:M73"/>
    <mergeCell ref="N71:O71"/>
    <mergeCell ref="N72:N73"/>
    <mergeCell ref="O72:O73"/>
  </mergeCells>
  <printOptions horizontalCentered="1"/>
  <pageMargins left="0.11811023622047245" right="0.11811023622047245" top="0.31496062992125984" bottom="0.1968503937007874" header="0.1968503937007874" footer="0.1968503937007874"/>
  <pageSetup horizontalDpi="600" verticalDpi="600" orientation="landscape" paperSize="9" scale="63" r:id="rId3"/>
  <rowBreaks count="1" manualBreakCount="1">
    <brk id="49" max="14" man="1"/>
  </rowBreaks>
  <legacyDrawing r:id="rId2"/>
</worksheet>
</file>

<file path=xl/worksheets/sheet2.xml><?xml version="1.0" encoding="utf-8"?>
<worksheet xmlns="http://schemas.openxmlformats.org/spreadsheetml/2006/main" xmlns:r="http://schemas.openxmlformats.org/officeDocument/2006/relationships">
  <sheetPr codeName="Sheet3"/>
  <dimension ref="A1:J34"/>
  <sheetViews>
    <sheetView view="pageBreakPreview" zoomScale="75" zoomScaleNormal="75" zoomScaleSheetLayoutView="75" workbookViewId="0" topLeftCell="A34">
      <selection activeCell="C31" sqref="C31"/>
    </sheetView>
  </sheetViews>
  <sheetFormatPr defaultColWidth="9.00390625" defaultRowHeight="16.5"/>
  <cols>
    <col min="1" max="1" width="6.375" style="16" customWidth="1"/>
    <col min="2" max="2" width="25.25390625" style="16" customWidth="1"/>
    <col min="3" max="3" width="24.125" style="16" customWidth="1"/>
    <col min="4" max="4" width="8.00390625" style="16" customWidth="1"/>
    <col min="5" max="5" width="24.125" style="16" customWidth="1"/>
    <col min="6" max="6" width="13.00390625" style="16" customWidth="1"/>
    <col min="7" max="7" width="9.875" style="19" customWidth="1"/>
    <col min="8" max="8" width="8.875" style="19" customWidth="1"/>
    <col min="9" max="9" width="11.125" style="19" customWidth="1"/>
    <col min="10" max="10" width="14.625" style="16" customWidth="1"/>
    <col min="11" max="16384" width="8.875" style="16" customWidth="1"/>
  </cols>
  <sheetData>
    <row r="1" spans="1:10" ht="27.75">
      <c r="A1" s="11" t="s">
        <v>642</v>
      </c>
      <c r="B1" s="12"/>
      <c r="C1" s="12"/>
      <c r="D1" s="13"/>
      <c r="E1" s="13"/>
      <c r="F1" s="13"/>
      <c r="G1" s="14"/>
      <c r="H1" s="14"/>
      <c r="I1" s="15"/>
      <c r="J1" s="12"/>
    </row>
    <row r="2" spans="1:10" ht="21.75" customHeight="1">
      <c r="A2" s="65" t="s">
        <v>918</v>
      </c>
      <c r="B2" s="12"/>
      <c r="C2" s="12"/>
      <c r="D2" s="13"/>
      <c r="E2" s="13"/>
      <c r="F2" s="13"/>
      <c r="G2" s="14"/>
      <c r="H2" s="13"/>
      <c r="I2" s="12"/>
      <c r="J2" s="12"/>
    </row>
    <row r="3" spans="1:10" ht="23.25" customHeight="1">
      <c r="A3" s="8" t="s">
        <v>718</v>
      </c>
      <c r="B3" s="17"/>
      <c r="C3" s="17"/>
      <c r="D3" s="286" t="s">
        <v>643</v>
      </c>
      <c r="E3" s="287"/>
      <c r="G3" s="18"/>
      <c r="H3" s="17"/>
      <c r="I3" s="16"/>
      <c r="J3" s="4" t="s">
        <v>644</v>
      </c>
    </row>
    <row r="4" spans="1:10" ht="19.5" customHeight="1">
      <c r="A4" s="295" t="s">
        <v>571</v>
      </c>
      <c r="B4" s="297" t="s">
        <v>645</v>
      </c>
      <c r="C4" s="280" t="s">
        <v>646</v>
      </c>
      <c r="D4" s="280" t="s">
        <v>647</v>
      </c>
      <c r="E4" s="280" t="s">
        <v>648</v>
      </c>
      <c r="F4" s="297" t="s">
        <v>649</v>
      </c>
      <c r="G4" s="298"/>
      <c r="H4" s="298"/>
      <c r="I4" s="280" t="s">
        <v>570</v>
      </c>
      <c r="J4" s="281"/>
    </row>
    <row r="5" spans="1:10" ht="54" customHeight="1">
      <c r="A5" s="296"/>
      <c r="B5" s="298"/>
      <c r="C5" s="281"/>
      <c r="D5" s="281"/>
      <c r="E5" s="281"/>
      <c r="F5" s="20" t="s">
        <v>650</v>
      </c>
      <c r="G5" s="21" t="s">
        <v>651</v>
      </c>
      <c r="H5" s="22" t="s">
        <v>652</v>
      </c>
      <c r="I5" s="23" t="s">
        <v>653</v>
      </c>
      <c r="J5" s="1" t="s">
        <v>654</v>
      </c>
    </row>
    <row r="6" spans="1:10" s="33" customFormat="1" ht="65.25" customHeight="1">
      <c r="A6" s="24" t="s">
        <v>655</v>
      </c>
      <c r="B6" s="25" t="s">
        <v>656</v>
      </c>
      <c r="C6" s="26" t="s">
        <v>657</v>
      </c>
      <c r="D6" s="27" t="s">
        <v>658</v>
      </c>
      <c r="E6" s="28" t="s">
        <v>659</v>
      </c>
      <c r="F6" s="29">
        <f aca="true" t="shared" si="0" ref="F6:F21">SUM(G6:H6)</f>
        <v>219822</v>
      </c>
      <c r="G6" s="30">
        <v>62542</v>
      </c>
      <c r="H6" s="29">
        <v>157280</v>
      </c>
      <c r="I6" s="31"/>
      <c r="J6" s="32">
        <f aca="true" t="shared" si="1" ref="J6:J18">+I6/F6</f>
        <v>0</v>
      </c>
    </row>
    <row r="7" spans="1:10" s="33" customFormat="1" ht="69" customHeight="1">
      <c r="A7" s="299" t="s">
        <v>575</v>
      </c>
      <c r="B7" s="284" t="s">
        <v>660</v>
      </c>
      <c r="C7" s="28" t="s">
        <v>661</v>
      </c>
      <c r="D7" s="27" t="s">
        <v>658</v>
      </c>
      <c r="E7" s="28" t="s">
        <v>662</v>
      </c>
      <c r="F7" s="29">
        <f t="shared" si="0"/>
        <v>48708</v>
      </c>
      <c r="G7" s="31">
        <v>43309</v>
      </c>
      <c r="H7" s="31">
        <v>5399</v>
      </c>
      <c r="I7" s="31"/>
      <c r="J7" s="32">
        <f t="shared" si="1"/>
        <v>0</v>
      </c>
    </row>
    <row r="8" spans="1:10" s="33" customFormat="1" ht="33.75" customHeight="1">
      <c r="A8" s="300"/>
      <c r="B8" s="301"/>
      <c r="C8" s="28" t="s">
        <v>663</v>
      </c>
      <c r="D8" s="27" t="s">
        <v>658</v>
      </c>
      <c r="E8" s="28" t="s">
        <v>664</v>
      </c>
      <c r="F8" s="29">
        <f t="shared" si="0"/>
        <v>8000</v>
      </c>
      <c r="G8" s="31">
        <v>7000</v>
      </c>
      <c r="H8" s="31">
        <v>1000</v>
      </c>
      <c r="I8" s="31"/>
      <c r="J8" s="32">
        <f t="shared" si="1"/>
        <v>0</v>
      </c>
    </row>
    <row r="9" spans="1:10" s="33" customFormat="1" ht="33.75" customHeight="1">
      <c r="A9" s="34" t="s">
        <v>576</v>
      </c>
      <c r="B9" s="35" t="s">
        <v>665</v>
      </c>
      <c r="C9" s="36" t="s">
        <v>666</v>
      </c>
      <c r="D9" s="37" t="s">
        <v>658</v>
      </c>
      <c r="E9" s="28" t="s">
        <v>664</v>
      </c>
      <c r="F9" s="29">
        <f t="shared" si="0"/>
        <v>80000</v>
      </c>
      <c r="G9" s="38">
        <v>80000</v>
      </c>
      <c r="H9" s="31">
        <v>0</v>
      </c>
      <c r="I9" s="31"/>
      <c r="J9" s="32">
        <f t="shared" si="1"/>
        <v>0</v>
      </c>
    </row>
    <row r="10" spans="1:10" s="43" customFormat="1" ht="42.75" customHeight="1">
      <c r="A10" s="34" t="s">
        <v>577</v>
      </c>
      <c r="B10" s="39" t="s">
        <v>667</v>
      </c>
      <c r="C10" s="28" t="s">
        <v>668</v>
      </c>
      <c r="D10" s="40" t="s">
        <v>669</v>
      </c>
      <c r="E10" s="28" t="s">
        <v>670</v>
      </c>
      <c r="F10" s="29">
        <f t="shared" si="0"/>
        <v>32563</v>
      </c>
      <c r="G10" s="41">
        <v>29819</v>
      </c>
      <c r="H10" s="29">
        <v>2744</v>
      </c>
      <c r="I10" s="31"/>
      <c r="J10" s="42">
        <f t="shared" si="1"/>
        <v>0</v>
      </c>
    </row>
    <row r="11" spans="1:10" s="33" customFormat="1" ht="42" customHeight="1">
      <c r="A11" s="44" t="s">
        <v>578</v>
      </c>
      <c r="B11" s="25" t="s">
        <v>671</v>
      </c>
      <c r="C11" s="45" t="s">
        <v>672</v>
      </c>
      <c r="D11" s="27" t="s">
        <v>658</v>
      </c>
      <c r="E11" s="28" t="s">
        <v>673</v>
      </c>
      <c r="F11" s="29">
        <f t="shared" si="0"/>
        <v>602</v>
      </c>
      <c r="G11" s="31">
        <v>480</v>
      </c>
      <c r="H11" s="31">
        <v>122</v>
      </c>
      <c r="I11" s="31"/>
      <c r="J11" s="42">
        <f t="shared" si="1"/>
        <v>0</v>
      </c>
    </row>
    <row r="12" spans="1:10" s="33" customFormat="1" ht="49.5" customHeight="1">
      <c r="A12" s="46" t="s">
        <v>579</v>
      </c>
      <c r="B12" s="47" t="s">
        <v>674</v>
      </c>
      <c r="C12" s="45" t="s">
        <v>675</v>
      </c>
      <c r="D12" s="27" t="s">
        <v>658</v>
      </c>
      <c r="E12" s="28" t="s">
        <v>676</v>
      </c>
      <c r="F12" s="29">
        <f t="shared" si="0"/>
        <v>580</v>
      </c>
      <c r="G12" s="31">
        <v>464</v>
      </c>
      <c r="H12" s="31">
        <v>116</v>
      </c>
      <c r="I12" s="31"/>
      <c r="J12" s="32">
        <f t="shared" si="1"/>
        <v>0</v>
      </c>
    </row>
    <row r="13" spans="1:10" s="33" customFormat="1" ht="49.5">
      <c r="A13" s="34" t="s">
        <v>580</v>
      </c>
      <c r="B13" s="35" t="s">
        <v>677</v>
      </c>
      <c r="C13" s="28" t="s">
        <v>678</v>
      </c>
      <c r="D13" s="48" t="s">
        <v>658</v>
      </c>
      <c r="E13" s="28" t="s">
        <v>679</v>
      </c>
      <c r="F13" s="29">
        <f t="shared" si="0"/>
        <v>1730</v>
      </c>
      <c r="G13" s="31">
        <v>1470</v>
      </c>
      <c r="H13" s="31">
        <v>260</v>
      </c>
      <c r="I13" s="31"/>
      <c r="J13" s="32">
        <f t="shared" si="1"/>
        <v>0</v>
      </c>
    </row>
    <row r="14" spans="1:10" s="33" customFormat="1" ht="75" customHeight="1">
      <c r="A14" s="34" t="s">
        <v>680</v>
      </c>
      <c r="B14" s="49" t="s">
        <v>681</v>
      </c>
      <c r="C14" s="64" t="s">
        <v>682</v>
      </c>
      <c r="D14" s="37" t="s">
        <v>658</v>
      </c>
      <c r="E14" s="28" t="s">
        <v>683</v>
      </c>
      <c r="F14" s="29">
        <f t="shared" si="0"/>
        <v>21000</v>
      </c>
      <c r="G14" s="38">
        <v>21000</v>
      </c>
      <c r="H14" s="31">
        <v>0</v>
      </c>
      <c r="I14" s="31"/>
      <c r="J14" s="32">
        <f t="shared" si="1"/>
        <v>0</v>
      </c>
    </row>
    <row r="15" spans="1:10" s="33" customFormat="1" ht="33.75" customHeight="1">
      <c r="A15" s="44" t="s">
        <v>640</v>
      </c>
      <c r="B15" s="49" t="s">
        <v>684</v>
      </c>
      <c r="C15" s="50" t="s">
        <v>685</v>
      </c>
      <c r="D15" s="37" t="s">
        <v>658</v>
      </c>
      <c r="E15" s="28" t="s">
        <v>673</v>
      </c>
      <c r="F15" s="29">
        <f t="shared" si="0"/>
        <v>740</v>
      </c>
      <c r="G15" s="29">
        <v>592</v>
      </c>
      <c r="H15" s="29">
        <v>148</v>
      </c>
      <c r="I15" s="31"/>
      <c r="J15" s="32">
        <f t="shared" si="1"/>
        <v>0</v>
      </c>
    </row>
    <row r="16" spans="1:10" s="33" customFormat="1" ht="33.75" customHeight="1">
      <c r="A16" s="46" t="s">
        <v>686</v>
      </c>
      <c r="B16" s="49" t="s">
        <v>687</v>
      </c>
      <c r="C16" s="51" t="s">
        <v>688</v>
      </c>
      <c r="D16" s="37" t="s">
        <v>658</v>
      </c>
      <c r="E16" s="28" t="s">
        <v>676</v>
      </c>
      <c r="F16" s="29">
        <f t="shared" si="0"/>
        <v>10500</v>
      </c>
      <c r="G16" s="52">
        <v>10500</v>
      </c>
      <c r="H16" s="29">
        <v>0</v>
      </c>
      <c r="I16" s="53"/>
      <c r="J16" s="32">
        <f t="shared" si="1"/>
        <v>0</v>
      </c>
    </row>
    <row r="17" spans="1:10" s="33" customFormat="1" ht="33.75" customHeight="1">
      <c r="A17" s="34" t="s">
        <v>603</v>
      </c>
      <c r="B17" s="35" t="s">
        <v>689</v>
      </c>
      <c r="C17" s="28" t="s">
        <v>690</v>
      </c>
      <c r="D17" s="48" t="s">
        <v>691</v>
      </c>
      <c r="E17" s="28" t="s">
        <v>692</v>
      </c>
      <c r="F17" s="29">
        <f t="shared" si="0"/>
        <v>39281</v>
      </c>
      <c r="G17" s="41">
        <v>34634</v>
      </c>
      <c r="H17" s="31">
        <v>4647</v>
      </c>
      <c r="I17" s="31"/>
      <c r="J17" s="32">
        <f t="shared" si="1"/>
        <v>0</v>
      </c>
    </row>
    <row r="18" spans="1:10" s="33" customFormat="1" ht="90" customHeight="1">
      <c r="A18" s="24" t="s">
        <v>693</v>
      </c>
      <c r="B18" s="25" t="s">
        <v>694</v>
      </c>
      <c r="C18" s="50" t="s">
        <v>695</v>
      </c>
      <c r="D18" s="40" t="s">
        <v>669</v>
      </c>
      <c r="E18" s="28" t="s">
        <v>696</v>
      </c>
      <c r="F18" s="29">
        <f t="shared" si="0"/>
        <v>22313</v>
      </c>
      <c r="G18" s="41">
        <v>21023</v>
      </c>
      <c r="H18" s="31">
        <v>1290</v>
      </c>
      <c r="I18" s="31"/>
      <c r="J18" s="32">
        <f t="shared" si="1"/>
        <v>0</v>
      </c>
    </row>
    <row r="19" spans="1:10" s="33" customFormat="1" ht="24.75" customHeight="1">
      <c r="A19" s="54" t="s">
        <v>697</v>
      </c>
      <c r="B19" s="35" t="s">
        <v>698</v>
      </c>
      <c r="C19" s="55"/>
      <c r="D19" s="40"/>
      <c r="E19" s="50"/>
      <c r="F19" s="29">
        <f t="shared" si="0"/>
        <v>0</v>
      </c>
      <c r="G19" s="31"/>
      <c r="H19" s="31"/>
      <c r="I19" s="31"/>
      <c r="J19" s="32"/>
    </row>
    <row r="20" spans="1:10" s="33" customFormat="1" ht="33.75" customHeight="1">
      <c r="A20" s="282" t="s">
        <v>641</v>
      </c>
      <c r="B20" s="284" t="s">
        <v>699</v>
      </c>
      <c r="C20" s="56" t="s">
        <v>700</v>
      </c>
      <c r="D20" s="37" t="s">
        <v>658</v>
      </c>
      <c r="E20" s="28" t="s">
        <v>701</v>
      </c>
      <c r="F20" s="29">
        <f t="shared" si="0"/>
        <v>3220</v>
      </c>
      <c r="G20" s="38">
        <v>3220</v>
      </c>
      <c r="H20" s="31">
        <v>0</v>
      </c>
      <c r="I20" s="31"/>
      <c r="J20" s="32">
        <f aca="true" t="shared" si="2" ref="J20:J25">+I20/F20</f>
        <v>0</v>
      </c>
    </row>
    <row r="21" spans="1:10" s="33" customFormat="1" ht="54" customHeight="1">
      <c r="A21" s="283"/>
      <c r="B21" s="285"/>
      <c r="C21" s="56" t="s">
        <v>702</v>
      </c>
      <c r="D21" s="37" t="s">
        <v>658</v>
      </c>
      <c r="E21" s="28" t="s">
        <v>701</v>
      </c>
      <c r="F21" s="29">
        <f t="shared" si="0"/>
        <v>5890</v>
      </c>
      <c r="G21" s="38">
        <v>2880</v>
      </c>
      <c r="H21" s="31">
        <v>3010</v>
      </c>
      <c r="I21" s="31"/>
      <c r="J21" s="32">
        <f t="shared" si="2"/>
        <v>0</v>
      </c>
    </row>
    <row r="22" spans="1:10" s="33" customFormat="1" ht="27" customHeight="1">
      <c r="A22" s="46" t="s">
        <v>703</v>
      </c>
      <c r="B22" s="49" t="s">
        <v>704</v>
      </c>
      <c r="C22" s="56"/>
      <c r="D22" s="37"/>
      <c r="E22" s="28"/>
      <c r="F22" s="29">
        <f>SUM(F23:F25)</f>
        <v>80148</v>
      </c>
      <c r="G22" s="29">
        <f>SUM(G23:G25)</f>
        <v>65118</v>
      </c>
      <c r="H22" s="29">
        <f>SUM(H23:H25)</f>
        <v>15030</v>
      </c>
      <c r="I22" s="29">
        <f>SUM(I23:I25)</f>
        <v>0</v>
      </c>
      <c r="J22" s="32">
        <f t="shared" si="2"/>
        <v>0</v>
      </c>
    </row>
    <row r="23" spans="1:10" s="33" customFormat="1" ht="42" customHeight="1">
      <c r="A23" s="54" t="s">
        <v>705</v>
      </c>
      <c r="B23" s="57" t="s">
        <v>706</v>
      </c>
      <c r="C23" s="58" t="s">
        <v>707</v>
      </c>
      <c r="D23" s="27" t="s">
        <v>658</v>
      </c>
      <c r="E23" s="50" t="s">
        <v>708</v>
      </c>
      <c r="F23" s="29">
        <f>SUM(G23:H23)</f>
        <v>12012</v>
      </c>
      <c r="G23" s="31">
        <v>9610</v>
      </c>
      <c r="H23" s="31">
        <v>2402</v>
      </c>
      <c r="I23" s="29"/>
      <c r="J23" s="32">
        <f t="shared" si="2"/>
        <v>0</v>
      </c>
    </row>
    <row r="24" spans="1:10" s="33" customFormat="1" ht="60" customHeight="1">
      <c r="A24" s="54" t="s">
        <v>709</v>
      </c>
      <c r="B24" s="57" t="s">
        <v>710</v>
      </c>
      <c r="C24" s="50" t="s">
        <v>711</v>
      </c>
      <c r="D24" s="27" t="s">
        <v>658</v>
      </c>
      <c r="E24" s="50" t="s">
        <v>712</v>
      </c>
      <c r="F24" s="29">
        <f>SUM(G24:H24)</f>
        <v>17090</v>
      </c>
      <c r="G24" s="31">
        <v>13672</v>
      </c>
      <c r="H24" s="31">
        <v>3418</v>
      </c>
      <c r="I24" s="53"/>
      <c r="J24" s="32">
        <f t="shared" si="2"/>
        <v>0</v>
      </c>
    </row>
    <row r="25" spans="1:10" s="33" customFormat="1" ht="61.5" customHeight="1">
      <c r="A25" s="54" t="s">
        <v>713</v>
      </c>
      <c r="B25" s="57" t="s">
        <v>714</v>
      </c>
      <c r="C25" s="50" t="s">
        <v>715</v>
      </c>
      <c r="D25" s="27" t="s">
        <v>658</v>
      </c>
      <c r="E25" s="28" t="s">
        <v>716</v>
      </c>
      <c r="F25" s="29">
        <f>SUM(G25:H25)</f>
        <v>51046</v>
      </c>
      <c r="G25" s="31">
        <v>41836</v>
      </c>
      <c r="H25" s="29">
        <v>9210</v>
      </c>
      <c r="I25" s="29"/>
      <c r="J25" s="32">
        <f t="shared" si="2"/>
        <v>0</v>
      </c>
    </row>
    <row r="26" spans="1:10" ht="27" customHeight="1">
      <c r="A26" s="288" t="s">
        <v>717</v>
      </c>
      <c r="B26" s="289"/>
      <c r="C26" s="289"/>
      <c r="D26" s="289"/>
      <c r="E26" s="290"/>
      <c r="F26" s="59">
        <f>SUM(F5:F22)</f>
        <v>575097</v>
      </c>
      <c r="G26" s="59">
        <f>SUM(G5:G22)</f>
        <v>384051</v>
      </c>
      <c r="H26" s="59">
        <f>SUM(H5:H22)</f>
        <v>191046</v>
      </c>
      <c r="I26" s="59">
        <f>SUM(I5:I22)</f>
        <v>0</v>
      </c>
      <c r="J26" s="60">
        <f>+I26/F26</f>
        <v>0</v>
      </c>
    </row>
    <row r="27" spans="1:10" ht="19.5" customHeight="1">
      <c r="A27" s="291" t="s">
        <v>919</v>
      </c>
      <c r="B27" s="292"/>
      <c r="C27" s="292"/>
      <c r="D27" s="292"/>
      <c r="E27" s="292"/>
      <c r="F27" s="292"/>
      <c r="G27" s="263"/>
      <c r="H27" s="263"/>
      <c r="I27" s="263"/>
      <c r="J27" s="264"/>
    </row>
    <row r="28" spans="1:10" ht="19.5" customHeight="1">
      <c r="A28" s="293" t="s">
        <v>920</v>
      </c>
      <c r="B28" s="294"/>
      <c r="C28" s="294"/>
      <c r="D28" s="294"/>
      <c r="E28" s="294"/>
      <c r="F28" s="294"/>
      <c r="G28" s="265"/>
      <c r="H28" s="265"/>
      <c r="I28" s="265"/>
      <c r="J28" s="266"/>
    </row>
    <row r="29" s="7" customFormat="1" ht="16.5">
      <c r="A29" s="6"/>
    </row>
    <row r="30" s="7" customFormat="1" ht="16.5">
      <c r="A30" s="6"/>
    </row>
    <row r="31" ht="15.75">
      <c r="G31" s="61"/>
    </row>
    <row r="32" ht="15.75">
      <c r="G32" s="62"/>
    </row>
    <row r="34" ht="15.75">
      <c r="G34" s="63"/>
    </row>
  </sheetData>
  <sheetProtection/>
  <mergeCells count="15">
    <mergeCell ref="A26:E26"/>
    <mergeCell ref="A27:F27"/>
    <mergeCell ref="A28:F28"/>
    <mergeCell ref="E4:E5"/>
    <mergeCell ref="A4:A5"/>
    <mergeCell ref="B4:B5"/>
    <mergeCell ref="C4:C5"/>
    <mergeCell ref="A7:A8"/>
    <mergeCell ref="B7:B8"/>
    <mergeCell ref="F4:H4"/>
    <mergeCell ref="I4:J4"/>
    <mergeCell ref="A20:A21"/>
    <mergeCell ref="B20:B21"/>
    <mergeCell ref="D3:E3"/>
    <mergeCell ref="D4:D5"/>
  </mergeCells>
  <printOptions horizontalCentered="1"/>
  <pageMargins left="0.1968503937007874" right="0.1968503937007874" top="0.3937007874015748" bottom="0.35433070866141736" header="0.31496062992125984" footer="0.2755905511811024"/>
  <pageSetup horizontalDpi="600" verticalDpi="600" orientation="landscape" paperSize="9" scale="85" r:id="rId3"/>
  <headerFooter alignWithMargins="0">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dimension ref="A1:AB217"/>
  <sheetViews>
    <sheetView tabSelected="1" view="pageBreakPreview" zoomScale="75" zoomScaleSheetLayoutView="75" workbookViewId="0" topLeftCell="A1">
      <pane xSplit="4" ySplit="5" topLeftCell="E210" activePane="bottomRight" state="frozen"/>
      <selection pane="topLeft" activeCell="A1" sqref="A1"/>
      <selection pane="topRight" activeCell="D1" sqref="D1"/>
      <selection pane="bottomLeft" activeCell="A6" sqref="A6"/>
      <selection pane="bottomRight" activeCell="A217" sqref="A217:E217"/>
    </sheetView>
  </sheetViews>
  <sheetFormatPr defaultColWidth="9.00390625" defaultRowHeight="16.5"/>
  <cols>
    <col min="1" max="1" width="6.875" style="92" customWidth="1"/>
    <col min="2" max="2" width="11.875" style="92" customWidth="1"/>
    <col min="3" max="3" width="43.625" style="92" customWidth="1"/>
    <col min="4" max="4" width="13.625" style="92" customWidth="1"/>
    <col min="5" max="5" width="43.625" style="92" customWidth="1"/>
    <col min="6" max="6" width="13.625" style="92" customWidth="1"/>
    <col min="7" max="7" width="13.625" style="233" customWidth="1"/>
    <col min="8" max="8" width="13.375" style="233" customWidth="1"/>
    <col min="9" max="9" width="11.625" style="233" customWidth="1"/>
    <col min="10" max="12" width="9.625" style="233" customWidth="1"/>
    <col min="13" max="13" width="11.50390625" style="233" customWidth="1"/>
    <col min="14" max="14" width="12.75390625" style="92" customWidth="1"/>
    <col min="15" max="16384" width="8.875" style="92" customWidth="1"/>
  </cols>
  <sheetData>
    <row r="1" spans="2:14" ht="29.25" customHeight="1">
      <c r="B1" s="304" t="s">
        <v>1</v>
      </c>
      <c r="C1" s="304"/>
      <c r="D1" s="304"/>
      <c r="E1" s="304"/>
      <c r="F1" s="304"/>
      <c r="G1" s="304"/>
      <c r="H1" s="304"/>
      <c r="I1" s="304"/>
      <c r="J1" s="304"/>
      <c r="K1" s="304"/>
      <c r="L1" s="304"/>
      <c r="M1" s="304"/>
      <c r="N1" s="304"/>
    </row>
    <row r="2" spans="2:14" ht="21" customHeight="1">
      <c r="B2" s="305" t="s">
        <v>497</v>
      </c>
      <c r="C2" s="304"/>
      <c r="D2" s="304"/>
      <c r="E2" s="304"/>
      <c r="F2" s="304"/>
      <c r="G2" s="304"/>
      <c r="H2" s="304"/>
      <c r="I2" s="304"/>
      <c r="J2" s="304"/>
      <c r="K2" s="304"/>
      <c r="L2" s="304"/>
      <c r="M2" s="304"/>
      <c r="N2" s="304"/>
    </row>
    <row r="3" spans="1:14" ht="20.25" customHeight="1">
      <c r="A3" s="93" t="s">
        <v>2</v>
      </c>
      <c r="B3" s="93"/>
      <c r="C3" s="306" t="s">
        <v>3</v>
      </c>
      <c r="D3" s="306"/>
      <c r="E3" s="306"/>
      <c r="F3" s="306"/>
      <c r="G3" s="306"/>
      <c r="H3" s="306"/>
      <c r="I3" s="306"/>
      <c r="J3" s="306"/>
      <c r="K3" s="306"/>
      <c r="L3" s="306"/>
      <c r="M3" s="306"/>
      <c r="N3" s="94" t="s">
        <v>4</v>
      </c>
    </row>
    <row r="4" spans="1:14" ht="24.75" customHeight="1">
      <c r="A4" s="307"/>
      <c r="B4" s="307" t="s">
        <v>571</v>
      </c>
      <c r="C4" s="307" t="s">
        <v>572</v>
      </c>
      <c r="D4" s="307" t="s">
        <v>5</v>
      </c>
      <c r="E4" s="309" t="s">
        <v>6</v>
      </c>
      <c r="F4" s="309" t="s">
        <v>7</v>
      </c>
      <c r="G4" s="311" t="s">
        <v>8</v>
      </c>
      <c r="H4" s="312"/>
      <c r="I4" s="313"/>
      <c r="J4" s="302" t="s">
        <v>9</v>
      </c>
      <c r="K4" s="317"/>
      <c r="L4" s="303"/>
      <c r="M4" s="302" t="s">
        <v>570</v>
      </c>
      <c r="N4" s="303"/>
    </row>
    <row r="5" spans="1:14" ht="48" customHeight="1">
      <c r="A5" s="308"/>
      <c r="B5" s="308"/>
      <c r="C5" s="308"/>
      <c r="D5" s="308"/>
      <c r="E5" s="310"/>
      <c r="F5" s="310"/>
      <c r="G5" s="95" t="s">
        <v>10</v>
      </c>
      <c r="H5" s="95" t="s">
        <v>11</v>
      </c>
      <c r="I5" s="95" t="s">
        <v>12</v>
      </c>
      <c r="J5" s="96" t="s">
        <v>13</v>
      </c>
      <c r="K5" s="96" t="s">
        <v>14</v>
      </c>
      <c r="L5" s="96" t="s">
        <v>15</v>
      </c>
      <c r="M5" s="97" t="s">
        <v>16</v>
      </c>
      <c r="N5" s="96" t="s">
        <v>17</v>
      </c>
    </row>
    <row r="6" spans="1:14" ht="21" customHeight="1">
      <c r="A6" s="171"/>
      <c r="B6" s="98" t="s">
        <v>18</v>
      </c>
      <c r="C6" s="99" t="s">
        <v>19</v>
      </c>
      <c r="D6" s="100"/>
      <c r="E6" s="100"/>
      <c r="F6" s="100"/>
      <c r="G6" s="101">
        <f aca="true" t="shared" si="0" ref="G6:G37">SUM(H6:I6)</f>
        <v>15922</v>
      </c>
      <c r="H6" s="101">
        <f>SUM(H7:H19)</f>
        <v>15365</v>
      </c>
      <c r="I6" s="101">
        <f>SUM(I7:I19)</f>
        <v>557</v>
      </c>
      <c r="J6" s="102">
        <f>SUM(J7:J19)/13</f>
        <v>0</v>
      </c>
      <c r="K6" s="102">
        <f>SUM(K7:K19)/13</f>
        <v>0</v>
      </c>
      <c r="L6" s="102">
        <f aca="true" t="shared" si="1" ref="L6:L22">K6-J6</f>
        <v>0</v>
      </c>
      <c r="M6" s="103">
        <f>SUM(M7:M19)</f>
        <v>0</v>
      </c>
      <c r="N6" s="104">
        <f aca="true" t="shared" si="2" ref="N6:N22">(M6/G6)*100</f>
        <v>0</v>
      </c>
    </row>
    <row r="7" spans="1:14" ht="39.75" customHeight="1">
      <c r="A7" s="171"/>
      <c r="B7" s="105" t="s">
        <v>20</v>
      </c>
      <c r="C7" s="106" t="s">
        <v>21</v>
      </c>
      <c r="D7" s="107" t="s">
        <v>22</v>
      </c>
      <c r="E7" s="108" t="s">
        <v>23</v>
      </c>
      <c r="F7" s="109" t="s">
        <v>22</v>
      </c>
      <c r="G7" s="110">
        <f t="shared" si="0"/>
        <v>400</v>
      </c>
      <c r="H7" s="236">
        <v>400</v>
      </c>
      <c r="I7" s="111"/>
      <c r="J7" s="112"/>
      <c r="K7" s="112"/>
      <c r="L7" s="113">
        <f t="shared" si="1"/>
        <v>0</v>
      </c>
      <c r="M7" s="114"/>
      <c r="N7" s="115">
        <f t="shared" si="2"/>
        <v>0</v>
      </c>
    </row>
    <row r="8" spans="1:14" ht="42.75" customHeight="1">
      <c r="A8" s="171"/>
      <c r="B8" s="105" t="s">
        <v>789</v>
      </c>
      <c r="C8" s="106" t="s">
        <v>24</v>
      </c>
      <c r="D8" s="107" t="s">
        <v>22</v>
      </c>
      <c r="E8" s="108" t="s">
        <v>25</v>
      </c>
      <c r="F8" s="116" t="s">
        <v>26</v>
      </c>
      <c r="G8" s="110">
        <f t="shared" si="0"/>
        <v>800</v>
      </c>
      <c r="H8" s="236">
        <v>800</v>
      </c>
      <c r="I8" s="111"/>
      <c r="J8" s="112"/>
      <c r="K8" s="112"/>
      <c r="L8" s="113">
        <f t="shared" si="1"/>
        <v>0</v>
      </c>
      <c r="M8" s="114"/>
      <c r="N8" s="115">
        <f t="shared" si="2"/>
        <v>0</v>
      </c>
    </row>
    <row r="9" spans="1:14" ht="57.75" customHeight="1">
      <c r="A9" s="171"/>
      <c r="B9" s="105" t="s">
        <v>790</v>
      </c>
      <c r="C9" s="106" t="s">
        <v>27</v>
      </c>
      <c r="D9" s="107" t="s">
        <v>22</v>
      </c>
      <c r="E9" s="108" t="s">
        <v>28</v>
      </c>
      <c r="F9" s="109" t="s">
        <v>29</v>
      </c>
      <c r="G9" s="110">
        <f t="shared" si="0"/>
        <v>2322</v>
      </c>
      <c r="H9" s="236">
        <v>2322</v>
      </c>
      <c r="I9" s="111"/>
      <c r="J9" s="112"/>
      <c r="K9" s="112"/>
      <c r="L9" s="113">
        <f t="shared" si="1"/>
        <v>0</v>
      </c>
      <c r="M9" s="114"/>
      <c r="N9" s="115">
        <f t="shared" si="2"/>
        <v>0</v>
      </c>
    </row>
    <row r="10" spans="1:14" ht="92.25" customHeight="1">
      <c r="A10" s="171"/>
      <c r="B10" s="105" t="s">
        <v>791</v>
      </c>
      <c r="C10" s="106" t="s">
        <v>30</v>
      </c>
      <c r="D10" s="107" t="s">
        <v>22</v>
      </c>
      <c r="E10" s="108" t="s">
        <v>31</v>
      </c>
      <c r="F10" s="116" t="s">
        <v>32</v>
      </c>
      <c r="G10" s="110">
        <f t="shared" si="0"/>
        <v>1000</v>
      </c>
      <c r="H10" s="236">
        <v>1000</v>
      </c>
      <c r="I10" s="111"/>
      <c r="J10" s="112"/>
      <c r="K10" s="112"/>
      <c r="L10" s="113">
        <f t="shared" si="1"/>
        <v>0</v>
      </c>
      <c r="M10" s="114"/>
      <c r="N10" s="115">
        <f t="shared" si="2"/>
        <v>0</v>
      </c>
    </row>
    <row r="11" spans="1:14" ht="54" customHeight="1">
      <c r="A11" s="171"/>
      <c r="B11" s="105" t="s">
        <v>792</v>
      </c>
      <c r="C11" s="106" t="s">
        <v>33</v>
      </c>
      <c r="D11" s="107" t="s">
        <v>22</v>
      </c>
      <c r="E11" s="108" t="s">
        <v>34</v>
      </c>
      <c r="F11" s="116" t="s">
        <v>22</v>
      </c>
      <c r="G11" s="110">
        <f t="shared" si="0"/>
        <v>1500</v>
      </c>
      <c r="H11" s="236">
        <v>1500</v>
      </c>
      <c r="I11" s="111"/>
      <c r="J11" s="112"/>
      <c r="K11" s="112"/>
      <c r="L11" s="113">
        <f t="shared" si="1"/>
        <v>0</v>
      </c>
      <c r="M11" s="114"/>
      <c r="N11" s="115">
        <f t="shared" si="2"/>
        <v>0</v>
      </c>
    </row>
    <row r="12" spans="1:14" ht="70.5" customHeight="1">
      <c r="A12" s="171"/>
      <c r="B12" s="105" t="s">
        <v>793</v>
      </c>
      <c r="C12" s="106" t="s">
        <v>35</v>
      </c>
      <c r="D12" s="107" t="s">
        <v>22</v>
      </c>
      <c r="E12" s="108" t="s">
        <v>36</v>
      </c>
      <c r="F12" s="116" t="s">
        <v>37</v>
      </c>
      <c r="G12" s="110">
        <f t="shared" si="0"/>
        <v>300</v>
      </c>
      <c r="H12" s="236">
        <v>300</v>
      </c>
      <c r="I12" s="111"/>
      <c r="J12" s="112"/>
      <c r="K12" s="112"/>
      <c r="L12" s="113">
        <f t="shared" si="1"/>
        <v>0</v>
      </c>
      <c r="M12" s="114"/>
      <c r="N12" s="115">
        <f t="shared" si="2"/>
        <v>0</v>
      </c>
    </row>
    <row r="13" spans="1:14" ht="44.25" customHeight="1">
      <c r="A13" s="171"/>
      <c r="B13" s="105" t="s">
        <v>794</v>
      </c>
      <c r="C13" s="106" t="s">
        <v>38</v>
      </c>
      <c r="D13" s="107" t="s">
        <v>22</v>
      </c>
      <c r="E13" s="117" t="s">
        <v>39</v>
      </c>
      <c r="F13" s="116" t="s">
        <v>37</v>
      </c>
      <c r="G13" s="110">
        <f t="shared" si="0"/>
        <v>378</v>
      </c>
      <c r="H13" s="236">
        <v>378</v>
      </c>
      <c r="I13" s="111"/>
      <c r="J13" s="112"/>
      <c r="K13" s="112"/>
      <c r="L13" s="113">
        <f t="shared" si="1"/>
        <v>0</v>
      </c>
      <c r="M13" s="114"/>
      <c r="N13" s="115">
        <f t="shared" si="2"/>
        <v>0</v>
      </c>
    </row>
    <row r="14" spans="1:14" ht="41.25" customHeight="1">
      <c r="A14" s="171"/>
      <c r="B14" s="105" t="s">
        <v>795</v>
      </c>
      <c r="C14" s="106" t="s">
        <v>27</v>
      </c>
      <c r="D14" s="107" t="s">
        <v>22</v>
      </c>
      <c r="E14" s="108" t="s">
        <v>40</v>
      </c>
      <c r="F14" s="109" t="s">
        <v>29</v>
      </c>
      <c r="G14" s="110">
        <f t="shared" si="0"/>
        <v>500</v>
      </c>
      <c r="H14" s="236">
        <v>500</v>
      </c>
      <c r="I14" s="111"/>
      <c r="J14" s="112"/>
      <c r="K14" s="112"/>
      <c r="L14" s="113">
        <f t="shared" si="1"/>
        <v>0</v>
      </c>
      <c r="M14" s="114"/>
      <c r="N14" s="115">
        <f t="shared" si="2"/>
        <v>0</v>
      </c>
    </row>
    <row r="15" spans="1:14" ht="35.25" customHeight="1">
      <c r="A15" s="171"/>
      <c r="B15" s="105" t="s">
        <v>796</v>
      </c>
      <c r="C15" s="106" t="s">
        <v>41</v>
      </c>
      <c r="D15" s="107" t="s">
        <v>22</v>
      </c>
      <c r="E15" s="108" t="s">
        <v>42</v>
      </c>
      <c r="F15" s="109" t="s">
        <v>22</v>
      </c>
      <c r="G15" s="110">
        <f t="shared" si="0"/>
        <v>1000</v>
      </c>
      <c r="H15" s="236">
        <v>1000</v>
      </c>
      <c r="I15" s="111"/>
      <c r="J15" s="112"/>
      <c r="K15" s="112"/>
      <c r="L15" s="113">
        <f t="shared" si="1"/>
        <v>0</v>
      </c>
      <c r="M15" s="114"/>
      <c r="N15" s="115">
        <f t="shared" si="2"/>
        <v>0</v>
      </c>
    </row>
    <row r="16" spans="1:14" ht="57.75" customHeight="1">
      <c r="A16" s="171"/>
      <c r="B16" s="105" t="s">
        <v>797</v>
      </c>
      <c r="C16" s="106" t="s">
        <v>43</v>
      </c>
      <c r="D16" s="107" t="s">
        <v>22</v>
      </c>
      <c r="E16" s="108" t="s">
        <v>44</v>
      </c>
      <c r="F16" s="116" t="s">
        <v>45</v>
      </c>
      <c r="G16" s="110">
        <f t="shared" si="0"/>
        <v>4734</v>
      </c>
      <c r="H16" s="236">
        <v>4734</v>
      </c>
      <c r="I16" s="111"/>
      <c r="J16" s="112"/>
      <c r="K16" s="112"/>
      <c r="L16" s="113">
        <f t="shared" si="1"/>
        <v>0</v>
      </c>
      <c r="M16" s="114"/>
      <c r="N16" s="115">
        <f t="shared" si="2"/>
        <v>0</v>
      </c>
    </row>
    <row r="17" spans="1:14" ht="36.75" customHeight="1">
      <c r="A17" s="171"/>
      <c r="B17" s="105" t="s">
        <v>798</v>
      </c>
      <c r="C17" s="106" t="s">
        <v>46</v>
      </c>
      <c r="D17" s="107" t="s">
        <v>22</v>
      </c>
      <c r="E17" s="108" t="s">
        <v>47</v>
      </c>
      <c r="F17" s="116" t="s">
        <v>48</v>
      </c>
      <c r="G17" s="110">
        <f t="shared" si="0"/>
        <v>1139</v>
      </c>
      <c r="H17" s="236">
        <v>1139</v>
      </c>
      <c r="I17" s="111"/>
      <c r="J17" s="112"/>
      <c r="K17" s="112"/>
      <c r="L17" s="113">
        <f t="shared" si="1"/>
        <v>0</v>
      </c>
      <c r="M17" s="114"/>
      <c r="N17" s="115">
        <f t="shared" si="2"/>
        <v>0</v>
      </c>
    </row>
    <row r="18" spans="1:14" ht="51.75" customHeight="1">
      <c r="A18" s="171"/>
      <c r="B18" s="105" t="s">
        <v>799</v>
      </c>
      <c r="C18" s="118" t="s">
        <v>49</v>
      </c>
      <c r="D18" s="107" t="s">
        <v>22</v>
      </c>
      <c r="E18" s="108" t="s">
        <v>50</v>
      </c>
      <c r="F18" s="116" t="s">
        <v>51</v>
      </c>
      <c r="G18" s="110">
        <f t="shared" si="0"/>
        <v>1186</v>
      </c>
      <c r="H18" s="237">
        <v>1186</v>
      </c>
      <c r="I18" s="111"/>
      <c r="J18" s="112"/>
      <c r="K18" s="112"/>
      <c r="L18" s="113">
        <f t="shared" si="1"/>
        <v>0</v>
      </c>
      <c r="M18" s="114"/>
      <c r="N18" s="115">
        <f t="shared" si="2"/>
        <v>0</v>
      </c>
    </row>
    <row r="19" spans="1:14" ht="57" customHeight="1">
      <c r="A19" s="171"/>
      <c r="B19" s="105" t="s">
        <v>800</v>
      </c>
      <c r="C19" s="118" t="s">
        <v>52</v>
      </c>
      <c r="D19" s="107" t="s">
        <v>22</v>
      </c>
      <c r="E19" s="108" t="s">
        <v>53</v>
      </c>
      <c r="F19" s="116" t="s">
        <v>54</v>
      </c>
      <c r="G19" s="110">
        <f t="shared" si="0"/>
        <v>663</v>
      </c>
      <c r="H19" s="237">
        <v>106</v>
      </c>
      <c r="I19" s="111">
        <v>557</v>
      </c>
      <c r="J19" s="112"/>
      <c r="K19" s="112"/>
      <c r="L19" s="113">
        <f t="shared" si="1"/>
        <v>0</v>
      </c>
      <c r="M19" s="114"/>
      <c r="N19" s="115">
        <f t="shared" si="2"/>
        <v>0</v>
      </c>
    </row>
    <row r="20" spans="1:14" ht="21" customHeight="1">
      <c r="A20" s="171"/>
      <c r="B20" s="98" t="s">
        <v>55</v>
      </c>
      <c r="C20" s="98" t="s">
        <v>56</v>
      </c>
      <c r="D20" s="119"/>
      <c r="E20" s="120"/>
      <c r="F20" s="121"/>
      <c r="G20" s="122">
        <f t="shared" si="0"/>
        <v>24289</v>
      </c>
      <c r="H20" s="122">
        <f>SUM(H21:H22)</f>
        <v>22092</v>
      </c>
      <c r="I20" s="122">
        <f>SUM(I21:I22)</f>
        <v>2197</v>
      </c>
      <c r="J20" s="123">
        <f>SUM(J21:J22)/2</f>
        <v>0</v>
      </c>
      <c r="K20" s="123">
        <f>SUM(K21:K22)/2</f>
        <v>0</v>
      </c>
      <c r="L20" s="124">
        <f t="shared" si="1"/>
        <v>0</v>
      </c>
      <c r="M20" s="103">
        <f>SUM(M21:M22)</f>
        <v>0</v>
      </c>
      <c r="N20" s="125">
        <f t="shared" si="2"/>
        <v>0</v>
      </c>
    </row>
    <row r="21" spans="1:14" ht="21" customHeight="1">
      <c r="A21" s="171"/>
      <c r="B21" s="105" t="s">
        <v>57</v>
      </c>
      <c r="C21" s="106" t="s">
        <v>58</v>
      </c>
      <c r="D21" s="107" t="s">
        <v>59</v>
      </c>
      <c r="E21" s="126" t="s">
        <v>60</v>
      </c>
      <c r="F21" s="127" t="s">
        <v>61</v>
      </c>
      <c r="G21" s="128">
        <f t="shared" si="0"/>
        <v>16022</v>
      </c>
      <c r="H21" s="129">
        <v>13892</v>
      </c>
      <c r="I21" s="129">
        <v>2130</v>
      </c>
      <c r="J21" s="112"/>
      <c r="K21" s="112"/>
      <c r="L21" s="130">
        <f t="shared" si="1"/>
        <v>0</v>
      </c>
      <c r="M21" s="114"/>
      <c r="N21" s="131">
        <f t="shared" si="2"/>
        <v>0</v>
      </c>
    </row>
    <row r="22" spans="1:14" ht="21" customHeight="1">
      <c r="A22" s="171"/>
      <c r="B22" s="105" t="s">
        <v>801</v>
      </c>
      <c r="C22" s="106" t="s">
        <v>62</v>
      </c>
      <c r="D22" s="107" t="s">
        <v>59</v>
      </c>
      <c r="E22" s="126" t="s">
        <v>63</v>
      </c>
      <c r="F22" s="127" t="s">
        <v>61</v>
      </c>
      <c r="G22" s="110">
        <f t="shared" si="0"/>
        <v>8267</v>
      </c>
      <c r="H22" s="129">
        <v>8200</v>
      </c>
      <c r="I22" s="129">
        <v>67</v>
      </c>
      <c r="J22" s="112"/>
      <c r="K22" s="112"/>
      <c r="L22" s="130">
        <f t="shared" si="1"/>
        <v>0</v>
      </c>
      <c r="M22" s="114"/>
      <c r="N22" s="131">
        <f t="shared" si="2"/>
        <v>0</v>
      </c>
    </row>
    <row r="23" spans="1:14" ht="36" customHeight="1">
      <c r="A23" s="171"/>
      <c r="B23" s="98" t="s">
        <v>64</v>
      </c>
      <c r="C23" s="98" t="s">
        <v>65</v>
      </c>
      <c r="D23" s="100"/>
      <c r="E23" s="132"/>
      <c r="F23" s="133"/>
      <c r="G23" s="101">
        <f t="shared" si="0"/>
        <v>157771</v>
      </c>
      <c r="H23" s="101">
        <f>SUM(H24)</f>
        <v>157771</v>
      </c>
      <c r="I23" s="101">
        <f>SUM(I24)</f>
        <v>0</v>
      </c>
      <c r="J23" s="123">
        <f>J24</f>
        <v>0</v>
      </c>
      <c r="K23" s="123">
        <f>K24</f>
        <v>0</v>
      </c>
      <c r="L23" s="124">
        <f>L24</f>
        <v>0</v>
      </c>
      <c r="M23" s="103">
        <f>M24</f>
        <v>0</v>
      </c>
      <c r="N23" s="104">
        <f>N24</f>
        <v>0</v>
      </c>
    </row>
    <row r="24" spans="1:14" ht="19.5" customHeight="1">
      <c r="A24" s="171"/>
      <c r="B24" s="134" t="s">
        <v>66</v>
      </c>
      <c r="C24" s="134" t="s">
        <v>67</v>
      </c>
      <c r="D24" s="135"/>
      <c r="E24" s="136"/>
      <c r="F24" s="137"/>
      <c r="G24" s="138">
        <f t="shared" si="0"/>
        <v>157771</v>
      </c>
      <c r="H24" s="138">
        <f>SUM(H25:H29)</f>
        <v>157771</v>
      </c>
      <c r="I24" s="138">
        <f>SUM(I25:I29)</f>
        <v>0</v>
      </c>
      <c r="J24" s="139">
        <f>SUM(J27:J29)/5</f>
        <v>0</v>
      </c>
      <c r="K24" s="139">
        <f>SUM(K27:K29)/5</f>
        <v>0</v>
      </c>
      <c r="L24" s="139">
        <f aca="true" t="shared" si="3" ref="L24:L29">K24-J24</f>
        <v>0</v>
      </c>
      <c r="M24" s="140">
        <f>SUM(M27:M29)</f>
        <v>0</v>
      </c>
      <c r="N24" s="141">
        <f aca="true" t="shared" si="4" ref="N24:N29">(M24/G24)*100</f>
        <v>0</v>
      </c>
    </row>
    <row r="25" spans="1:14" s="145" customFormat="1" ht="50.25" customHeight="1">
      <c r="A25" s="171"/>
      <c r="B25" s="105" t="s">
        <v>68</v>
      </c>
      <c r="C25" s="106" t="s">
        <v>69</v>
      </c>
      <c r="D25" s="107" t="s">
        <v>70</v>
      </c>
      <c r="E25" s="142" t="s">
        <v>71</v>
      </c>
      <c r="F25" s="109" t="s">
        <v>72</v>
      </c>
      <c r="G25" s="143">
        <f t="shared" si="0"/>
        <v>22831</v>
      </c>
      <c r="H25" s="144">
        <v>22831</v>
      </c>
      <c r="I25" s="144"/>
      <c r="J25" s="112"/>
      <c r="K25" s="112"/>
      <c r="L25" s="113">
        <f t="shared" si="3"/>
        <v>0</v>
      </c>
      <c r="M25" s="114"/>
      <c r="N25" s="115">
        <f t="shared" si="4"/>
        <v>0</v>
      </c>
    </row>
    <row r="26" spans="1:14" s="145" customFormat="1" ht="36" customHeight="1">
      <c r="A26" s="171"/>
      <c r="B26" s="105" t="s">
        <v>802</v>
      </c>
      <c r="C26" s="106" t="s">
        <v>73</v>
      </c>
      <c r="D26" s="107" t="s">
        <v>70</v>
      </c>
      <c r="E26" s="146" t="s">
        <v>74</v>
      </c>
      <c r="F26" s="147" t="s">
        <v>29</v>
      </c>
      <c r="G26" s="143">
        <f t="shared" si="0"/>
        <v>97771</v>
      </c>
      <c r="H26" s="144">
        <v>97771</v>
      </c>
      <c r="I26" s="144"/>
      <c r="J26" s="112"/>
      <c r="K26" s="112"/>
      <c r="L26" s="113">
        <f t="shared" si="3"/>
        <v>0</v>
      </c>
      <c r="M26" s="114"/>
      <c r="N26" s="115">
        <f t="shared" si="4"/>
        <v>0</v>
      </c>
    </row>
    <row r="27" spans="1:14" s="145" customFormat="1" ht="21" customHeight="1">
      <c r="A27" s="171"/>
      <c r="B27" s="105" t="s">
        <v>75</v>
      </c>
      <c r="C27" s="106" t="s">
        <v>76</v>
      </c>
      <c r="D27" s="107" t="s">
        <v>70</v>
      </c>
      <c r="E27" s="146" t="s">
        <v>76</v>
      </c>
      <c r="F27" s="147" t="s">
        <v>29</v>
      </c>
      <c r="G27" s="143">
        <f t="shared" si="0"/>
        <v>20000</v>
      </c>
      <c r="H27" s="144">
        <v>20000</v>
      </c>
      <c r="I27" s="144"/>
      <c r="J27" s="112"/>
      <c r="K27" s="112"/>
      <c r="L27" s="113">
        <f t="shared" si="3"/>
        <v>0</v>
      </c>
      <c r="M27" s="114"/>
      <c r="N27" s="115">
        <f t="shared" si="4"/>
        <v>0</v>
      </c>
    </row>
    <row r="28" spans="1:14" s="145" customFormat="1" ht="47.25" customHeight="1">
      <c r="A28" s="171"/>
      <c r="B28" s="105" t="s">
        <v>77</v>
      </c>
      <c r="C28" s="106" t="s">
        <v>78</v>
      </c>
      <c r="D28" s="107" t="s">
        <v>70</v>
      </c>
      <c r="E28" s="142" t="s">
        <v>79</v>
      </c>
      <c r="F28" s="109" t="s">
        <v>72</v>
      </c>
      <c r="G28" s="143">
        <f t="shared" si="0"/>
        <v>13601</v>
      </c>
      <c r="H28" s="144">
        <v>13601</v>
      </c>
      <c r="I28" s="144"/>
      <c r="J28" s="112"/>
      <c r="K28" s="112"/>
      <c r="L28" s="113">
        <f t="shared" si="3"/>
        <v>0</v>
      </c>
      <c r="M28" s="114"/>
      <c r="N28" s="115">
        <f t="shared" si="4"/>
        <v>0</v>
      </c>
    </row>
    <row r="29" spans="1:14" s="145" customFormat="1" ht="44.25" customHeight="1">
      <c r="A29" s="171"/>
      <c r="B29" s="105" t="s">
        <v>80</v>
      </c>
      <c r="C29" s="106" t="s">
        <v>81</v>
      </c>
      <c r="D29" s="107" t="s">
        <v>70</v>
      </c>
      <c r="E29" s="142" t="s">
        <v>82</v>
      </c>
      <c r="F29" s="109" t="s">
        <v>83</v>
      </c>
      <c r="G29" s="143">
        <f t="shared" si="0"/>
        <v>3568</v>
      </c>
      <c r="H29" s="144">
        <v>3568</v>
      </c>
      <c r="I29" s="144"/>
      <c r="J29" s="112"/>
      <c r="K29" s="112"/>
      <c r="L29" s="113">
        <f t="shared" si="3"/>
        <v>0</v>
      </c>
      <c r="M29" s="114"/>
      <c r="N29" s="115">
        <f t="shared" si="4"/>
        <v>0</v>
      </c>
    </row>
    <row r="30" spans="1:14" ht="21" customHeight="1">
      <c r="A30" s="171"/>
      <c r="B30" s="98" t="s">
        <v>84</v>
      </c>
      <c r="C30" s="98" t="s">
        <v>85</v>
      </c>
      <c r="D30" s="100"/>
      <c r="E30" s="132"/>
      <c r="F30" s="133"/>
      <c r="G30" s="101">
        <f t="shared" si="0"/>
        <v>95618</v>
      </c>
      <c r="H30" s="101">
        <f>SUM(H31)</f>
        <v>95618</v>
      </c>
      <c r="I30" s="101">
        <f>SUM(I31)</f>
        <v>0</v>
      </c>
      <c r="J30" s="123">
        <f>J31</f>
        <v>0</v>
      </c>
      <c r="K30" s="123">
        <f>K31</f>
        <v>0</v>
      </c>
      <c r="L30" s="124">
        <f>L31</f>
        <v>0</v>
      </c>
      <c r="M30" s="103">
        <f>M31</f>
        <v>0</v>
      </c>
      <c r="N30" s="104">
        <f>N31</f>
        <v>0</v>
      </c>
    </row>
    <row r="31" spans="1:14" ht="21" customHeight="1">
      <c r="A31" s="171"/>
      <c r="B31" s="134" t="s">
        <v>86</v>
      </c>
      <c r="C31" s="134" t="s">
        <v>87</v>
      </c>
      <c r="D31" s="135"/>
      <c r="E31" s="136"/>
      <c r="F31" s="137"/>
      <c r="G31" s="138">
        <f t="shared" si="0"/>
        <v>95618</v>
      </c>
      <c r="H31" s="138">
        <f>SUM(H32:H39)</f>
        <v>95618</v>
      </c>
      <c r="I31" s="138">
        <f>SUM(I32:I39)</f>
        <v>0</v>
      </c>
      <c r="J31" s="139">
        <f>SUM(J32:J39)/8</f>
        <v>0</v>
      </c>
      <c r="K31" s="139">
        <f>SUM(K32:K39)/8</f>
        <v>0</v>
      </c>
      <c r="L31" s="148">
        <f aca="true" t="shared" si="5" ref="L31:L62">K31-J31</f>
        <v>0</v>
      </c>
      <c r="M31" s="140">
        <f>SUM(M39:M39)</f>
        <v>0</v>
      </c>
      <c r="N31" s="141">
        <f aca="true" t="shared" si="6" ref="N31:N62">(M31/G31)*100</f>
        <v>0</v>
      </c>
    </row>
    <row r="32" spans="1:14" s="145" customFormat="1" ht="51" customHeight="1">
      <c r="A32" s="171"/>
      <c r="B32" s="105" t="s">
        <v>88</v>
      </c>
      <c r="C32" s="149" t="s">
        <v>89</v>
      </c>
      <c r="D32" s="150" t="s">
        <v>70</v>
      </c>
      <c r="E32" s="142" t="s">
        <v>90</v>
      </c>
      <c r="F32" s="109" t="s">
        <v>91</v>
      </c>
      <c r="G32" s="143">
        <f t="shared" si="0"/>
        <v>24699</v>
      </c>
      <c r="H32" s="151">
        <v>24699</v>
      </c>
      <c r="I32" s="152"/>
      <c r="J32" s="112"/>
      <c r="K32" s="112"/>
      <c r="L32" s="113">
        <f t="shared" si="5"/>
        <v>0</v>
      </c>
      <c r="M32" s="114"/>
      <c r="N32" s="115">
        <f t="shared" si="6"/>
        <v>0</v>
      </c>
    </row>
    <row r="33" spans="1:14" s="145" customFormat="1" ht="57" customHeight="1">
      <c r="A33" s="171"/>
      <c r="B33" s="105" t="s">
        <v>803</v>
      </c>
      <c r="C33" s="106" t="s">
        <v>92</v>
      </c>
      <c r="D33" s="150" t="s">
        <v>70</v>
      </c>
      <c r="E33" s="142" t="s">
        <v>93</v>
      </c>
      <c r="F33" s="109" t="s">
        <v>83</v>
      </c>
      <c r="G33" s="143">
        <f t="shared" si="0"/>
        <v>1140</v>
      </c>
      <c r="H33" s="129">
        <v>1140</v>
      </c>
      <c r="I33" s="152"/>
      <c r="J33" s="112"/>
      <c r="K33" s="112"/>
      <c r="L33" s="113">
        <f t="shared" si="5"/>
        <v>0</v>
      </c>
      <c r="M33" s="114"/>
      <c r="N33" s="115">
        <f t="shared" si="6"/>
        <v>0</v>
      </c>
    </row>
    <row r="34" spans="1:14" s="145" customFormat="1" ht="42" customHeight="1">
      <c r="A34" s="171"/>
      <c r="B34" s="105" t="s">
        <v>94</v>
      </c>
      <c r="C34" s="106" t="s">
        <v>95</v>
      </c>
      <c r="D34" s="150" t="s">
        <v>70</v>
      </c>
      <c r="E34" s="142" t="s">
        <v>96</v>
      </c>
      <c r="F34" s="109" t="s">
        <v>97</v>
      </c>
      <c r="G34" s="143">
        <f t="shared" si="0"/>
        <v>6400</v>
      </c>
      <c r="H34" s="129">
        <v>6400</v>
      </c>
      <c r="I34" s="152"/>
      <c r="J34" s="112"/>
      <c r="K34" s="112"/>
      <c r="L34" s="113">
        <f t="shared" si="5"/>
        <v>0</v>
      </c>
      <c r="M34" s="114"/>
      <c r="N34" s="115">
        <f t="shared" si="6"/>
        <v>0</v>
      </c>
    </row>
    <row r="35" spans="1:14" s="145" customFormat="1" ht="52.5" customHeight="1">
      <c r="A35" s="171"/>
      <c r="B35" s="105" t="s">
        <v>98</v>
      </c>
      <c r="C35" s="106" t="s">
        <v>99</v>
      </c>
      <c r="D35" s="153" t="s">
        <v>70</v>
      </c>
      <c r="E35" s="142" t="s">
        <v>100</v>
      </c>
      <c r="F35" s="109" t="s">
        <v>101</v>
      </c>
      <c r="G35" s="143">
        <f t="shared" si="0"/>
        <v>1580</v>
      </c>
      <c r="H35" s="129">
        <v>1580</v>
      </c>
      <c r="I35" s="152"/>
      <c r="J35" s="112"/>
      <c r="K35" s="112"/>
      <c r="L35" s="113">
        <f t="shared" si="5"/>
        <v>0</v>
      </c>
      <c r="M35" s="114"/>
      <c r="N35" s="115">
        <f t="shared" si="6"/>
        <v>0</v>
      </c>
    </row>
    <row r="36" spans="1:14" s="145" customFormat="1" ht="69.75" customHeight="1">
      <c r="A36" s="171"/>
      <c r="B36" s="105" t="s">
        <v>102</v>
      </c>
      <c r="C36" s="106" t="s">
        <v>103</v>
      </c>
      <c r="D36" s="153" t="s">
        <v>70</v>
      </c>
      <c r="E36" s="142" t="s">
        <v>103</v>
      </c>
      <c r="F36" s="109" t="s">
        <v>101</v>
      </c>
      <c r="G36" s="143">
        <f t="shared" si="0"/>
        <v>12981</v>
      </c>
      <c r="H36" s="129">
        <v>12981</v>
      </c>
      <c r="I36" s="152"/>
      <c r="J36" s="112"/>
      <c r="K36" s="112"/>
      <c r="L36" s="113">
        <f t="shared" si="5"/>
        <v>0</v>
      </c>
      <c r="M36" s="114"/>
      <c r="N36" s="115">
        <f t="shared" si="6"/>
        <v>0</v>
      </c>
    </row>
    <row r="37" spans="1:14" s="145" customFormat="1" ht="42.75" customHeight="1">
      <c r="A37" s="171"/>
      <c r="B37" s="105" t="s">
        <v>804</v>
      </c>
      <c r="C37" s="106" t="s">
        <v>104</v>
      </c>
      <c r="D37" s="153" t="s">
        <v>70</v>
      </c>
      <c r="E37" s="142" t="s">
        <v>105</v>
      </c>
      <c r="F37" s="109" t="s">
        <v>97</v>
      </c>
      <c r="G37" s="143">
        <f t="shared" si="0"/>
        <v>2400</v>
      </c>
      <c r="H37" s="129">
        <v>2400</v>
      </c>
      <c r="I37" s="152"/>
      <c r="J37" s="112"/>
      <c r="K37" s="112"/>
      <c r="L37" s="113">
        <f t="shared" si="5"/>
        <v>0</v>
      </c>
      <c r="M37" s="114"/>
      <c r="N37" s="115">
        <f t="shared" si="6"/>
        <v>0</v>
      </c>
    </row>
    <row r="38" spans="1:14" s="145" customFormat="1" ht="42.75" customHeight="1">
      <c r="A38" s="171"/>
      <c r="B38" s="105" t="s">
        <v>106</v>
      </c>
      <c r="C38" s="106" t="s">
        <v>107</v>
      </c>
      <c r="D38" s="153" t="s">
        <v>70</v>
      </c>
      <c r="E38" s="154" t="s">
        <v>108</v>
      </c>
      <c r="F38" s="235" t="s">
        <v>805</v>
      </c>
      <c r="G38" s="143">
        <f aca="true" t="shared" si="7" ref="G38:G58">SUM(H38:I38)</f>
        <v>30000</v>
      </c>
      <c r="H38" s="129">
        <v>30000</v>
      </c>
      <c r="I38" s="152"/>
      <c r="J38" s="112"/>
      <c r="K38" s="112"/>
      <c r="L38" s="113">
        <f t="shared" si="5"/>
        <v>0</v>
      </c>
      <c r="M38" s="114"/>
      <c r="N38" s="115">
        <f t="shared" si="6"/>
        <v>0</v>
      </c>
    </row>
    <row r="39" spans="1:14" s="145" customFormat="1" ht="45" customHeight="1">
      <c r="A39" s="171"/>
      <c r="B39" s="105" t="s">
        <v>109</v>
      </c>
      <c r="C39" s="106" t="s">
        <v>806</v>
      </c>
      <c r="D39" s="153" t="s">
        <v>70</v>
      </c>
      <c r="E39" s="142" t="s">
        <v>110</v>
      </c>
      <c r="F39" s="109" t="s">
        <v>83</v>
      </c>
      <c r="G39" s="143">
        <f t="shared" si="7"/>
        <v>16418</v>
      </c>
      <c r="H39" s="129">
        <v>16418</v>
      </c>
      <c r="I39" s="152"/>
      <c r="J39" s="112"/>
      <c r="K39" s="112"/>
      <c r="L39" s="113">
        <f t="shared" si="5"/>
        <v>0</v>
      </c>
      <c r="M39" s="114"/>
      <c r="N39" s="115">
        <f t="shared" si="6"/>
        <v>0</v>
      </c>
    </row>
    <row r="40" spans="1:14" ht="45" customHeight="1">
      <c r="A40" s="171"/>
      <c r="B40" s="98" t="s">
        <v>111</v>
      </c>
      <c r="C40" s="98" t="s">
        <v>112</v>
      </c>
      <c r="D40" s="155"/>
      <c r="E40" s="132"/>
      <c r="F40" s="133"/>
      <c r="G40" s="101">
        <f t="shared" si="7"/>
        <v>199866</v>
      </c>
      <c r="H40" s="101">
        <f>SUM(H41,H47,H51)</f>
        <v>199866</v>
      </c>
      <c r="I40" s="101">
        <f>SUM(I41,I47,I51)</f>
        <v>0</v>
      </c>
      <c r="J40" s="102">
        <f>SUM(J41*2+J47*3+J51*3)/11</f>
        <v>0</v>
      </c>
      <c r="K40" s="102">
        <f>SUM(K41*2+K47*3+K51*3)/11</f>
        <v>0</v>
      </c>
      <c r="L40" s="156">
        <f t="shared" si="5"/>
        <v>0</v>
      </c>
      <c r="M40" s="103">
        <f>SUM(M41,M47,M51)</f>
        <v>0</v>
      </c>
      <c r="N40" s="104">
        <f t="shared" si="6"/>
        <v>0</v>
      </c>
    </row>
    <row r="41" spans="1:14" ht="21" customHeight="1">
      <c r="A41" s="171"/>
      <c r="B41" s="134" t="s">
        <v>113</v>
      </c>
      <c r="C41" s="134" t="s">
        <v>114</v>
      </c>
      <c r="D41" s="157"/>
      <c r="E41" s="136"/>
      <c r="F41" s="137"/>
      <c r="G41" s="138">
        <f t="shared" si="7"/>
        <v>57139</v>
      </c>
      <c r="H41" s="138">
        <f>SUM(H42:H46)</f>
        <v>57139</v>
      </c>
      <c r="I41" s="138">
        <f>SUM(I42:I46)</f>
        <v>0</v>
      </c>
      <c r="J41" s="139">
        <f>SUM(J42:J46)/5</f>
        <v>0</v>
      </c>
      <c r="K41" s="139">
        <f>SUM(K42:K46)/5</f>
        <v>0</v>
      </c>
      <c r="L41" s="139">
        <f t="shared" si="5"/>
        <v>0</v>
      </c>
      <c r="M41" s="140">
        <f>SUM(M42:M46)</f>
        <v>0</v>
      </c>
      <c r="N41" s="141">
        <f t="shared" si="6"/>
        <v>0</v>
      </c>
    </row>
    <row r="42" spans="1:14" ht="67.5" customHeight="1">
      <c r="A42" s="171"/>
      <c r="B42" s="105" t="s">
        <v>115</v>
      </c>
      <c r="C42" s="158" t="s">
        <v>116</v>
      </c>
      <c r="D42" s="153" t="s">
        <v>70</v>
      </c>
      <c r="E42" s="108" t="s">
        <v>117</v>
      </c>
      <c r="F42" s="147" t="s">
        <v>29</v>
      </c>
      <c r="G42" s="159">
        <f t="shared" si="7"/>
        <v>40000</v>
      </c>
      <c r="H42" s="144">
        <v>40000</v>
      </c>
      <c r="I42" s="152"/>
      <c r="J42" s="112"/>
      <c r="K42" s="112"/>
      <c r="L42" s="113">
        <f t="shared" si="5"/>
        <v>0</v>
      </c>
      <c r="M42" s="114"/>
      <c r="N42" s="115">
        <f t="shared" si="6"/>
        <v>0</v>
      </c>
    </row>
    <row r="43" spans="1:14" ht="21" customHeight="1">
      <c r="A43" s="171"/>
      <c r="B43" s="105" t="s">
        <v>807</v>
      </c>
      <c r="C43" s="158" t="s">
        <v>118</v>
      </c>
      <c r="D43" s="153" t="s">
        <v>70</v>
      </c>
      <c r="E43" s="108" t="s">
        <v>119</v>
      </c>
      <c r="F43" s="147" t="s">
        <v>29</v>
      </c>
      <c r="G43" s="152">
        <f t="shared" si="7"/>
        <v>6500</v>
      </c>
      <c r="H43" s="144">
        <v>6500</v>
      </c>
      <c r="I43" s="152"/>
      <c r="J43" s="112"/>
      <c r="K43" s="112"/>
      <c r="L43" s="113">
        <f t="shared" si="5"/>
        <v>0</v>
      </c>
      <c r="M43" s="114"/>
      <c r="N43" s="115">
        <f t="shared" si="6"/>
        <v>0</v>
      </c>
    </row>
    <row r="44" spans="1:14" ht="47.25" customHeight="1">
      <c r="A44" s="171"/>
      <c r="B44" s="105" t="s">
        <v>870</v>
      </c>
      <c r="C44" s="106" t="s">
        <v>120</v>
      </c>
      <c r="D44" s="153" t="s">
        <v>70</v>
      </c>
      <c r="E44" s="154" t="s">
        <v>120</v>
      </c>
      <c r="F44" s="116" t="s">
        <v>121</v>
      </c>
      <c r="G44" s="110">
        <f t="shared" si="7"/>
        <v>6412</v>
      </c>
      <c r="H44" s="144">
        <v>6412</v>
      </c>
      <c r="I44" s="152"/>
      <c r="J44" s="112"/>
      <c r="K44" s="112"/>
      <c r="L44" s="113">
        <f t="shared" si="5"/>
        <v>0</v>
      </c>
      <c r="M44" s="114"/>
      <c r="N44" s="212">
        <f t="shared" si="6"/>
        <v>0</v>
      </c>
    </row>
    <row r="45" spans="1:14" ht="36" customHeight="1">
      <c r="A45" s="171"/>
      <c r="B45" s="105" t="s">
        <v>871</v>
      </c>
      <c r="C45" s="106" t="s">
        <v>122</v>
      </c>
      <c r="D45" s="163" t="s">
        <v>70</v>
      </c>
      <c r="E45" s="154" t="s">
        <v>122</v>
      </c>
      <c r="F45" s="116" t="s">
        <v>121</v>
      </c>
      <c r="G45" s="128">
        <f t="shared" si="7"/>
        <v>927</v>
      </c>
      <c r="H45" s="144">
        <v>927</v>
      </c>
      <c r="I45" s="152"/>
      <c r="J45" s="112"/>
      <c r="K45" s="112"/>
      <c r="L45" s="113">
        <f t="shared" si="5"/>
        <v>0</v>
      </c>
      <c r="M45" s="114"/>
      <c r="N45" s="212">
        <f t="shared" si="6"/>
        <v>0</v>
      </c>
    </row>
    <row r="46" spans="1:14" ht="57" customHeight="1">
      <c r="A46" s="171"/>
      <c r="B46" s="105" t="s">
        <v>872</v>
      </c>
      <c r="C46" s="106" t="s">
        <v>123</v>
      </c>
      <c r="D46" s="163" t="s">
        <v>70</v>
      </c>
      <c r="E46" s="108" t="s">
        <v>124</v>
      </c>
      <c r="F46" s="165" t="s">
        <v>125</v>
      </c>
      <c r="G46" s="128">
        <f t="shared" si="7"/>
        <v>3300</v>
      </c>
      <c r="H46" s="144">
        <v>3300</v>
      </c>
      <c r="I46" s="152"/>
      <c r="J46" s="112"/>
      <c r="K46" s="112"/>
      <c r="L46" s="113">
        <f t="shared" si="5"/>
        <v>0</v>
      </c>
      <c r="M46" s="114"/>
      <c r="N46" s="212">
        <f t="shared" si="6"/>
        <v>0</v>
      </c>
    </row>
    <row r="47" spans="1:14" ht="21" customHeight="1">
      <c r="A47" s="171"/>
      <c r="B47" s="134" t="s">
        <v>126</v>
      </c>
      <c r="C47" s="134" t="s">
        <v>127</v>
      </c>
      <c r="D47" s="160"/>
      <c r="E47" s="161"/>
      <c r="F47" s="137"/>
      <c r="G47" s="138">
        <f t="shared" si="7"/>
        <v>58500</v>
      </c>
      <c r="H47" s="138">
        <f>SUM(H48:H50)</f>
        <v>58500</v>
      </c>
      <c r="I47" s="138">
        <f>SUM(I48:I50)</f>
        <v>0</v>
      </c>
      <c r="J47" s="139">
        <f>SUM(J48:J50)/3</f>
        <v>0</v>
      </c>
      <c r="K47" s="139">
        <f>SUM(K48:K50)/3</f>
        <v>0</v>
      </c>
      <c r="L47" s="139">
        <f t="shared" si="5"/>
        <v>0</v>
      </c>
      <c r="M47" s="140">
        <f>SUM(M48:M50)</f>
        <v>0</v>
      </c>
      <c r="N47" s="141">
        <f t="shared" si="6"/>
        <v>0</v>
      </c>
    </row>
    <row r="48" spans="1:14" ht="27.75" customHeight="1">
      <c r="A48" s="171"/>
      <c r="B48" s="105" t="s">
        <v>128</v>
      </c>
      <c r="C48" s="162" t="s">
        <v>808</v>
      </c>
      <c r="D48" s="163" t="s">
        <v>70</v>
      </c>
      <c r="E48" s="108" t="s">
        <v>129</v>
      </c>
      <c r="F48" s="147" t="s">
        <v>29</v>
      </c>
      <c r="G48" s="152">
        <f t="shared" si="7"/>
        <v>22500</v>
      </c>
      <c r="H48" s="144">
        <v>22500</v>
      </c>
      <c r="I48" s="152"/>
      <c r="J48" s="112"/>
      <c r="K48" s="112"/>
      <c r="L48" s="113">
        <f t="shared" si="5"/>
        <v>0</v>
      </c>
      <c r="M48" s="114"/>
      <c r="N48" s="115">
        <f t="shared" si="6"/>
        <v>0</v>
      </c>
    </row>
    <row r="49" spans="1:14" ht="81.75" customHeight="1">
      <c r="A49" s="171"/>
      <c r="B49" s="105" t="s">
        <v>809</v>
      </c>
      <c r="C49" s="162" t="s">
        <v>130</v>
      </c>
      <c r="D49" s="163" t="s">
        <v>70</v>
      </c>
      <c r="E49" s="108" t="s">
        <v>131</v>
      </c>
      <c r="F49" s="147" t="s">
        <v>29</v>
      </c>
      <c r="G49" s="152">
        <f t="shared" si="7"/>
        <v>35000</v>
      </c>
      <c r="H49" s="144">
        <v>35000</v>
      </c>
      <c r="I49" s="152"/>
      <c r="J49" s="112"/>
      <c r="K49" s="112"/>
      <c r="L49" s="113">
        <f t="shared" si="5"/>
        <v>0</v>
      </c>
      <c r="M49" s="114"/>
      <c r="N49" s="115">
        <f t="shared" si="6"/>
        <v>0</v>
      </c>
    </row>
    <row r="50" spans="1:14" ht="36" customHeight="1">
      <c r="A50" s="171"/>
      <c r="B50" s="105" t="s">
        <v>810</v>
      </c>
      <c r="C50" s="164" t="s">
        <v>132</v>
      </c>
      <c r="D50" s="163" t="s">
        <v>70</v>
      </c>
      <c r="E50" s="108" t="s">
        <v>132</v>
      </c>
      <c r="F50" s="165" t="s">
        <v>125</v>
      </c>
      <c r="G50" s="152">
        <f t="shared" si="7"/>
        <v>1000</v>
      </c>
      <c r="H50" s="144">
        <v>1000</v>
      </c>
      <c r="I50" s="152"/>
      <c r="J50" s="112"/>
      <c r="K50" s="112"/>
      <c r="L50" s="113">
        <f t="shared" si="5"/>
        <v>0</v>
      </c>
      <c r="M50" s="114"/>
      <c r="N50" s="115">
        <f t="shared" si="6"/>
        <v>0</v>
      </c>
    </row>
    <row r="51" spans="1:14" ht="21" customHeight="1">
      <c r="A51" s="171"/>
      <c r="B51" s="134" t="s">
        <v>133</v>
      </c>
      <c r="C51" s="134" t="s">
        <v>134</v>
      </c>
      <c r="D51" s="157"/>
      <c r="E51" s="136"/>
      <c r="F51" s="137"/>
      <c r="G51" s="138">
        <f t="shared" si="7"/>
        <v>84227</v>
      </c>
      <c r="H51" s="138">
        <f>SUM(H52:H54)</f>
        <v>84227</v>
      </c>
      <c r="I51" s="138">
        <f>SUM(I52:I54)</f>
        <v>0</v>
      </c>
      <c r="J51" s="139">
        <f>SUM(J52:J54)/3</f>
        <v>0</v>
      </c>
      <c r="K51" s="139">
        <f>SUM(K52:K54)/3</f>
        <v>0</v>
      </c>
      <c r="L51" s="139">
        <f t="shared" si="5"/>
        <v>0</v>
      </c>
      <c r="M51" s="140">
        <f>SUM(M52:M54)</f>
        <v>0</v>
      </c>
      <c r="N51" s="141">
        <f t="shared" si="6"/>
        <v>0</v>
      </c>
    </row>
    <row r="52" spans="1:14" ht="33.75" customHeight="1">
      <c r="A52" s="171"/>
      <c r="B52" s="105" t="s">
        <v>135</v>
      </c>
      <c r="C52" s="158" t="s">
        <v>136</v>
      </c>
      <c r="D52" s="153" t="s">
        <v>70</v>
      </c>
      <c r="E52" s="166" t="s">
        <v>137</v>
      </c>
      <c r="F52" s="167" t="s">
        <v>61</v>
      </c>
      <c r="G52" s="152">
        <f t="shared" si="7"/>
        <v>15129</v>
      </c>
      <c r="H52" s="144">
        <v>15129</v>
      </c>
      <c r="I52" s="152"/>
      <c r="J52" s="112"/>
      <c r="K52" s="112"/>
      <c r="L52" s="113">
        <f t="shared" si="5"/>
        <v>0</v>
      </c>
      <c r="M52" s="114"/>
      <c r="N52" s="115">
        <f t="shared" si="6"/>
        <v>0</v>
      </c>
    </row>
    <row r="53" spans="1:14" ht="33" customHeight="1">
      <c r="A53" s="171"/>
      <c r="B53" s="105" t="s">
        <v>811</v>
      </c>
      <c r="C53" s="168" t="s">
        <v>138</v>
      </c>
      <c r="D53" s="153" t="s">
        <v>70</v>
      </c>
      <c r="E53" s="166" t="s">
        <v>139</v>
      </c>
      <c r="F53" s="147" t="s">
        <v>29</v>
      </c>
      <c r="G53" s="152">
        <f t="shared" si="7"/>
        <v>58098</v>
      </c>
      <c r="H53" s="144">
        <v>58098</v>
      </c>
      <c r="I53" s="152"/>
      <c r="J53" s="112"/>
      <c r="K53" s="112"/>
      <c r="L53" s="113">
        <f t="shared" si="5"/>
        <v>0</v>
      </c>
      <c r="M53" s="114"/>
      <c r="N53" s="115">
        <f t="shared" si="6"/>
        <v>0</v>
      </c>
    </row>
    <row r="54" spans="1:14" ht="28.5" customHeight="1">
      <c r="A54" s="171"/>
      <c r="B54" s="105" t="s">
        <v>812</v>
      </c>
      <c r="C54" s="168" t="s">
        <v>140</v>
      </c>
      <c r="D54" s="153" t="s">
        <v>70</v>
      </c>
      <c r="E54" s="166" t="s">
        <v>141</v>
      </c>
      <c r="F54" s="147" t="s">
        <v>142</v>
      </c>
      <c r="G54" s="152">
        <f t="shared" si="7"/>
        <v>11000</v>
      </c>
      <c r="H54" s="144">
        <v>11000</v>
      </c>
      <c r="I54" s="152"/>
      <c r="J54" s="112"/>
      <c r="K54" s="112"/>
      <c r="L54" s="113">
        <f t="shared" si="5"/>
        <v>0</v>
      </c>
      <c r="M54" s="114"/>
      <c r="N54" s="115">
        <f t="shared" si="6"/>
        <v>0</v>
      </c>
    </row>
    <row r="55" spans="1:14" ht="21" customHeight="1">
      <c r="A55" s="171"/>
      <c r="B55" s="98" t="s">
        <v>143</v>
      </c>
      <c r="C55" s="98" t="s">
        <v>144</v>
      </c>
      <c r="D55" s="155"/>
      <c r="E55" s="132"/>
      <c r="F55" s="133"/>
      <c r="G55" s="101">
        <f t="shared" si="7"/>
        <v>137282</v>
      </c>
      <c r="H55" s="101">
        <f>H56+H58</f>
        <v>137282</v>
      </c>
      <c r="I55" s="101">
        <f>I56+I58</f>
        <v>0</v>
      </c>
      <c r="J55" s="102">
        <f>SUM(J56*1+J58*20)/21</f>
        <v>0</v>
      </c>
      <c r="K55" s="102">
        <f>SUM(K56*1+K58*20)/21</f>
        <v>0</v>
      </c>
      <c r="L55" s="156">
        <f t="shared" si="5"/>
        <v>0</v>
      </c>
      <c r="M55" s="103">
        <f>M56+M58</f>
        <v>0</v>
      </c>
      <c r="N55" s="104">
        <f t="shared" si="6"/>
        <v>0</v>
      </c>
    </row>
    <row r="56" spans="1:14" s="170" customFormat="1" ht="21" customHeight="1">
      <c r="A56" s="171"/>
      <c r="B56" s="134" t="s">
        <v>145</v>
      </c>
      <c r="C56" s="134" t="s">
        <v>146</v>
      </c>
      <c r="D56" s="157"/>
      <c r="E56" s="136"/>
      <c r="F56" s="137"/>
      <c r="G56" s="138">
        <f t="shared" si="7"/>
        <v>51000</v>
      </c>
      <c r="H56" s="138">
        <f>H57</f>
        <v>51000</v>
      </c>
      <c r="I56" s="138">
        <f>I57</f>
        <v>0</v>
      </c>
      <c r="J56" s="148">
        <f>SUM(J57)/1</f>
        <v>0</v>
      </c>
      <c r="K56" s="139">
        <f>SUM(K57)/1</f>
        <v>0</v>
      </c>
      <c r="L56" s="139">
        <f t="shared" si="5"/>
        <v>0</v>
      </c>
      <c r="M56" s="140">
        <f>SUM(M57)</f>
        <v>0</v>
      </c>
      <c r="N56" s="169">
        <f t="shared" si="6"/>
        <v>0</v>
      </c>
    </row>
    <row r="57" spans="1:14" s="175" customFormat="1" ht="39" customHeight="1">
      <c r="A57" s="171"/>
      <c r="B57" s="171" t="s">
        <v>147</v>
      </c>
      <c r="C57" s="171" t="s">
        <v>813</v>
      </c>
      <c r="D57" s="172" t="s">
        <v>148</v>
      </c>
      <c r="E57" s="108" t="s">
        <v>813</v>
      </c>
      <c r="F57" s="116" t="s">
        <v>37</v>
      </c>
      <c r="G57" s="128">
        <f t="shared" si="7"/>
        <v>51000</v>
      </c>
      <c r="H57" s="144">
        <v>51000</v>
      </c>
      <c r="I57" s="144"/>
      <c r="J57" s="112"/>
      <c r="K57" s="112"/>
      <c r="L57" s="173">
        <f t="shared" si="5"/>
        <v>0</v>
      </c>
      <c r="M57" s="174"/>
      <c r="N57" s="131">
        <f t="shared" si="6"/>
        <v>0</v>
      </c>
    </row>
    <row r="58" spans="1:14" s="170" customFormat="1" ht="21" customHeight="1">
      <c r="A58" s="171"/>
      <c r="B58" s="134" t="s">
        <v>149</v>
      </c>
      <c r="C58" s="134" t="s">
        <v>150</v>
      </c>
      <c r="D58" s="157"/>
      <c r="E58" s="136"/>
      <c r="F58" s="137"/>
      <c r="G58" s="138">
        <f t="shared" si="7"/>
        <v>86282</v>
      </c>
      <c r="H58" s="138">
        <f>SUM(H59:H78)</f>
        <v>86282</v>
      </c>
      <c r="I58" s="138">
        <f>SUM(I59:I78)</f>
        <v>0</v>
      </c>
      <c r="J58" s="139">
        <f>SUM(J59:J78)/20</f>
        <v>0</v>
      </c>
      <c r="K58" s="139">
        <f>SUM(K59:K78)/20</f>
        <v>0</v>
      </c>
      <c r="L58" s="148">
        <f t="shared" si="5"/>
        <v>0</v>
      </c>
      <c r="M58" s="140">
        <f>SUM(M59:M78)</f>
        <v>0</v>
      </c>
      <c r="N58" s="141">
        <f t="shared" si="6"/>
        <v>0</v>
      </c>
    </row>
    <row r="59" spans="1:14" s="170" customFormat="1" ht="72.75" customHeight="1">
      <c r="A59" s="171"/>
      <c r="B59" s="171" t="s">
        <v>151</v>
      </c>
      <c r="C59" s="106" t="s">
        <v>152</v>
      </c>
      <c r="D59" s="172" t="s">
        <v>148</v>
      </c>
      <c r="E59" s="108" t="s">
        <v>153</v>
      </c>
      <c r="F59" s="176" t="s">
        <v>29</v>
      </c>
      <c r="G59" s="144">
        <f aca="true" t="shared" si="8" ref="G59:G66">H59+I59</f>
        <v>3500</v>
      </c>
      <c r="H59" s="144">
        <v>3500</v>
      </c>
      <c r="I59" s="144"/>
      <c r="J59" s="112"/>
      <c r="K59" s="112"/>
      <c r="L59" s="113">
        <f t="shared" si="5"/>
        <v>0</v>
      </c>
      <c r="M59" s="114"/>
      <c r="N59" s="115">
        <f t="shared" si="6"/>
        <v>0</v>
      </c>
    </row>
    <row r="60" spans="1:14" s="170" customFormat="1" ht="70.5" customHeight="1">
      <c r="A60" s="171"/>
      <c r="B60" s="171" t="s">
        <v>814</v>
      </c>
      <c r="C60" s="106" t="s">
        <v>154</v>
      </c>
      <c r="D60" s="172" t="s">
        <v>148</v>
      </c>
      <c r="E60" s="108" t="s">
        <v>155</v>
      </c>
      <c r="F60" s="176" t="s">
        <v>29</v>
      </c>
      <c r="G60" s="144">
        <f t="shared" si="8"/>
        <v>12684</v>
      </c>
      <c r="H60" s="144">
        <v>12684</v>
      </c>
      <c r="I60" s="144"/>
      <c r="J60" s="112"/>
      <c r="K60" s="112"/>
      <c r="L60" s="113">
        <f t="shared" si="5"/>
        <v>0</v>
      </c>
      <c r="M60" s="114"/>
      <c r="N60" s="115">
        <f t="shared" si="6"/>
        <v>0</v>
      </c>
    </row>
    <row r="61" spans="1:14" s="170" customFormat="1" ht="72.75" customHeight="1">
      <c r="A61" s="171"/>
      <c r="B61" s="171" t="s">
        <v>815</v>
      </c>
      <c r="C61" s="106" t="s">
        <v>156</v>
      </c>
      <c r="D61" s="172" t="s">
        <v>148</v>
      </c>
      <c r="E61" s="108" t="s">
        <v>157</v>
      </c>
      <c r="F61" s="176" t="s">
        <v>29</v>
      </c>
      <c r="G61" s="144">
        <f t="shared" si="8"/>
        <v>500</v>
      </c>
      <c r="H61" s="144">
        <v>500</v>
      </c>
      <c r="I61" s="144"/>
      <c r="J61" s="112"/>
      <c r="K61" s="112"/>
      <c r="L61" s="113">
        <f t="shared" si="5"/>
        <v>0</v>
      </c>
      <c r="M61" s="114"/>
      <c r="N61" s="115">
        <f t="shared" si="6"/>
        <v>0</v>
      </c>
    </row>
    <row r="62" spans="1:14" s="170" customFormat="1" ht="62.25" customHeight="1">
      <c r="A62" s="171"/>
      <c r="B62" s="171" t="s">
        <v>816</v>
      </c>
      <c r="C62" s="106" t="s">
        <v>158</v>
      </c>
      <c r="D62" s="172" t="s">
        <v>148</v>
      </c>
      <c r="E62" s="108" t="s">
        <v>159</v>
      </c>
      <c r="F62" s="176" t="s">
        <v>29</v>
      </c>
      <c r="G62" s="144">
        <f t="shared" si="8"/>
        <v>1670</v>
      </c>
      <c r="H62" s="144">
        <v>1670</v>
      </c>
      <c r="I62" s="144"/>
      <c r="J62" s="112"/>
      <c r="K62" s="112"/>
      <c r="L62" s="113">
        <f t="shared" si="5"/>
        <v>0</v>
      </c>
      <c r="M62" s="114"/>
      <c r="N62" s="115">
        <f t="shared" si="6"/>
        <v>0</v>
      </c>
    </row>
    <row r="63" spans="1:14" s="170" customFormat="1" ht="21" customHeight="1">
      <c r="A63" s="171"/>
      <c r="B63" s="171" t="s">
        <v>817</v>
      </c>
      <c r="C63" s="106" t="s">
        <v>160</v>
      </c>
      <c r="D63" s="172" t="s">
        <v>148</v>
      </c>
      <c r="E63" s="108" t="s">
        <v>161</v>
      </c>
      <c r="F63" s="116" t="s">
        <v>61</v>
      </c>
      <c r="G63" s="144">
        <f t="shared" si="8"/>
        <v>98</v>
      </c>
      <c r="H63" s="144">
        <v>98</v>
      </c>
      <c r="I63" s="144"/>
      <c r="J63" s="112"/>
      <c r="K63" s="112"/>
      <c r="L63" s="113">
        <f aca="true" t="shared" si="9" ref="L63:L94">K63-J63</f>
        <v>0</v>
      </c>
      <c r="M63" s="114"/>
      <c r="N63" s="115">
        <f aca="true" t="shared" si="10" ref="N63:N94">(M63/G63)*100</f>
        <v>0</v>
      </c>
    </row>
    <row r="64" spans="1:14" s="175" customFormat="1" ht="113.25" customHeight="1">
      <c r="A64" s="171"/>
      <c r="B64" s="171" t="s">
        <v>818</v>
      </c>
      <c r="C64" s="106" t="s">
        <v>162</v>
      </c>
      <c r="D64" s="172" t="s">
        <v>148</v>
      </c>
      <c r="E64" s="108" t="s">
        <v>163</v>
      </c>
      <c r="F64" s="176" t="s">
        <v>37</v>
      </c>
      <c r="G64" s="144">
        <f t="shared" si="8"/>
        <v>3150</v>
      </c>
      <c r="H64" s="144">
        <v>3150</v>
      </c>
      <c r="I64" s="129"/>
      <c r="J64" s="112"/>
      <c r="K64" s="112"/>
      <c r="L64" s="113">
        <f t="shared" si="9"/>
        <v>0</v>
      </c>
      <c r="M64" s="114"/>
      <c r="N64" s="115">
        <f t="shared" si="10"/>
        <v>0</v>
      </c>
    </row>
    <row r="65" spans="1:14" s="170" customFormat="1" ht="67.5" customHeight="1">
      <c r="A65" s="171"/>
      <c r="B65" s="171" t="s">
        <v>819</v>
      </c>
      <c r="C65" s="106" t="s">
        <v>164</v>
      </c>
      <c r="D65" s="172" t="s">
        <v>148</v>
      </c>
      <c r="E65" s="154" t="s">
        <v>164</v>
      </c>
      <c r="F65" s="176" t="s">
        <v>29</v>
      </c>
      <c r="G65" s="144">
        <f t="shared" si="8"/>
        <v>3330</v>
      </c>
      <c r="H65" s="144">
        <v>3330</v>
      </c>
      <c r="I65" s="129"/>
      <c r="J65" s="112"/>
      <c r="K65" s="112"/>
      <c r="L65" s="113">
        <f t="shared" si="9"/>
        <v>0</v>
      </c>
      <c r="M65" s="114"/>
      <c r="N65" s="115">
        <f t="shared" si="10"/>
        <v>0</v>
      </c>
    </row>
    <row r="66" spans="1:14" s="175" customFormat="1" ht="54" customHeight="1">
      <c r="A66" s="171"/>
      <c r="B66" s="171" t="s">
        <v>820</v>
      </c>
      <c r="C66" s="106" t="s">
        <v>165</v>
      </c>
      <c r="D66" s="172" t="s">
        <v>148</v>
      </c>
      <c r="E66" s="154" t="s">
        <v>165</v>
      </c>
      <c r="F66" s="176" t="s">
        <v>29</v>
      </c>
      <c r="G66" s="144">
        <f t="shared" si="8"/>
        <v>3600</v>
      </c>
      <c r="H66" s="144">
        <v>3600</v>
      </c>
      <c r="I66" s="129"/>
      <c r="J66" s="112"/>
      <c r="K66" s="112"/>
      <c r="L66" s="113">
        <f t="shared" si="9"/>
        <v>0</v>
      </c>
      <c r="M66" s="114"/>
      <c r="N66" s="115">
        <f t="shared" si="10"/>
        <v>0</v>
      </c>
    </row>
    <row r="67" spans="1:14" s="175" customFormat="1" ht="121.5" customHeight="1">
      <c r="A67" s="171"/>
      <c r="B67" s="171" t="s">
        <v>821</v>
      </c>
      <c r="C67" s="106" t="s">
        <v>166</v>
      </c>
      <c r="D67" s="172" t="s">
        <v>148</v>
      </c>
      <c r="E67" s="108" t="s">
        <v>167</v>
      </c>
      <c r="F67" s="176" t="s">
        <v>168</v>
      </c>
      <c r="G67" s="128">
        <f>SUM(H67:I67)</f>
        <v>1700</v>
      </c>
      <c r="H67" s="144">
        <v>1700</v>
      </c>
      <c r="I67" s="129"/>
      <c r="J67" s="112"/>
      <c r="K67" s="112"/>
      <c r="L67" s="113">
        <f t="shared" si="9"/>
        <v>0</v>
      </c>
      <c r="M67" s="114"/>
      <c r="N67" s="115">
        <f t="shared" si="10"/>
        <v>0</v>
      </c>
    </row>
    <row r="68" spans="1:14" s="175" customFormat="1" ht="62.25" customHeight="1">
      <c r="A68" s="171"/>
      <c r="B68" s="171" t="s">
        <v>822</v>
      </c>
      <c r="C68" s="106" t="s">
        <v>169</v>
      </c>
      <c r="D68" s="172" t="s">
        <v>148</v>
      </c>
      <c r="E68" s="108" t="s">
        <v>170</v>
      </c>
      <c r="F68" s="176" t="s">
        <v>171</v>
      </c>
      <c r="G68" s="128">
        <f>SUM(H68:I68)</f>
        <v>1800</v>
      </c>
      <c r="H68" s="144">
        <v>1800</v>
      </c>
      <c r="I68" s="129"/>
      <c r="J68" s="112"/>
      <c r="K68" s="112"/>
      <c r="L68" s="113">
        <f t="shared" si="9"/>
        <v>0</v>
      </c>
      <c r="M68" s="114"/>
      <c r="N68" s="115">
        <f t="shared" si="10"/>
        <v>0</v>
      </c>
    </row>
    <row r="69" spans="1:14" s="175" customFormat="1" ht="54" customHeight="1">
      <c r="A69" s="171"/>
      <c r="B69" s="171" t="s">
        <v>823</v>
      </c>
      <c r="C69" s="106" t="s">
        <v>172</v>
      </c>
      <c r="D69" s="172" t="s">
        <v>148</v>
      </c>
      <c r="E69" s="154" t="s">
        <v>173</v>
      </c>
      <c r="F69" s="177" t="s">
        <v>174</v>
      </c>
      <c r="G69" s="144">
        <f>H69+I69</f>
        <v>5800</v>
      </c>
      <c r="H69" s="144">
        <v>5800</v>
      </c>
      <c r="I69" s="129"/>
      <c r="J69" s="112"/>
      <c r="K69" s="112"/>
      <c r="L69" s="113">
        <f t="shared" si="9"/>
        <v>0</v>
      </c>
      <c r="M69" s="114"/>
      <c r="N69" s="115">
        <f t="shared" si="10"/>
        <v>0</v>
      </c>
    </row>
    <row r="70" spans="1:14" s="170" customFormat="1" ht="39" customHeight="1">
      <c r="A70" s="171"/>
      <c r="B70" s="171" t="s">
        <v>824</v>
      </c>
      <c r="C70" s="106" t="s">
        <v>175</v>
      </c>
      <c r="D70" s="172" t="s">
        <v>148</v>
      </c>
      <c r="E70" s="154" t="s">
        <v>176</v>
      </c>
      <c r="F70" s="177" t="s">
        <v>174</v>
      </c>
      <c r="G70" s="144">
        <f>H70+I70</f>
        <v>4950</v>
      </c>
      <c r="H70" s="144">
        <v>4950</v>
      </c>
      <c r="I70" s="129"/>
      <c r="J70" s="112"/>
      <c r="K70" s="112"/>
      <c r="L70" s="113">
        <f t="shared" si="9"/>
        <v>0</v>
      </c>
      <c r="M70" s="114"/>
      <c r="N70" s="115">
        <f t="shared" si="10"/>
        <v>0</v>
      </c>
    </row>
    <row r="71" spans="1:14" s="175" customFormat="1" ht="65.25" customHeight="1">
      <c r="A71" s="171"/>
      <c r="B71" s="171" t="s">
        <v>825</v>
      </c>
      <c r="C71" s="106" t="s">
        <v>177</v>
      </c>
      <c r="D71" s="172" t="s">
        <v>148</v>
      </c>
      <c r="E71" s="154" t="s">
        <v>178</v>
      </c>
      <c r="F71" s="177" t="s">
        <v>125</v>
      </c>
      <c r="G71" s="144">
        <f>H71+I71</f>
        <v>20000</v>
      </c>
      <c r="H71" s="144">
        <v>20000</v>
      </c>
      <c r="I71" s="129"/>
      <c r="J71" s="112"/>
      <c r="K71" s="112"/>
      <c r="L71" s="113">
        <f t="shared" si="9"/>
        <v>0</v>
      </c>
      <c r="M71" s="114"/>
      <c r="N71" s="115">
        <f t="shared" si="10"/>
        <v>0</v>
      </c>
    </row>
    <row r="72" spans="1:14" s="175" customFormat="1" ht="53.25" customHeight="1">
      <c r="A72" s="171"/>
      <c r="B72" s="171" t="s">
        <v>826</v>
      </c>
      <c r="C72" s="106" t="s">
        <v>179</v>
      </c>
      <c r="D72" s="172" t="s">
        <v>148</v>
      </c>
      <c r="E72" s="154" t="s">
        <v>180</v>
      </c>
      <c r="F72" s="176" t="s">
        <v>181</v>
      </c>
      <c r="G72" s="128">
        <f aca="true" t="shared" si="11" ref="G72:G84">SUM(H72:I72)</f>
        <v>3000</v>
      </c>
      <c r="H72" s="144">
        <v>3000</v>
      </c>
      <c r="I72" s="129"/>
      <c r="J72" s="112"/>
      <c r="K72" s="112"/>
      <c r="L72" s="113">
        <f t="shared" si="9"/>
        <v>0</v>
      </c>
      <c r="M72" s="114"/>
      <c r="N72" s="115">
        <f t="shared" si="10"/>
        <v>0</v>
      </c>
    </row>
    <row r="73" spans="1:14" s="175" customFormat="1" ht="80.25" customHeight="1">
      <c r="A73" s="171"/>
      <c r="B73" s="171" t="s">
        <v>827</v>
      </c>
      <c r="C73" s="106" t="s">
        <v>182</v>
      </c>
      <c r="D73" s="172" t="s">
        <v>148</v>
      </c>
      <c r="E73" s="154" t="s">
        <v>182</v>
      </c>
      <c r="F73" s="116" t="s">
        <v>37</v>
      </c>
      <c r="G73" s="128">
        <f t="shared" si="11"/>
        <v>4000</v>
      </c>
      <c r="H73" s="144">
        <v>4000</v>
      </c>
      <c r="I73" s="144"/>
      <c r="J73" s="112"/>
      <c r="K73" s="112"/>
      <c r="L73" s="113">
        <f t="shared" si="9"/>
        <v>0</v>
      </c>
      <c r="M73" s="114"/>
      <c r="N73" s="115">
        <f t="shared" si="10"/>
        <v>0</v>
      </c>
    </row>
    <row r="74" spans="1:14" s="175" customFormat="1" ht="57.75" customHeight="1">
      <c r="A74" s="171"/>
      <c r="B74" s="171" t="s">
        <v>828</v>
      </c>
      <c r="C74" s="106" t="s">
        <v>183</v>
      </c>
      <c r="D74" s="172" t="s">
        <v>148</v>
      </c>
      <c r="E74" s="154" t="s">
        <v>183</v>
      </c>
      <c r="F74" s="116" t="s">
        <v>37</v>
      </c>
      <c r="G74" s="128">
        <f t="shared" si="11"/>
        <v>4000</v>
      </c>
      <c r="H74" s="144">
        <v>4000</v>
      </c>
      <c r="I74" s="144"/>
      <c r="J74" s="112"/>
      <c r="K74" s="112"/>
      <c r="L74" s="113">
        <f t="shared" si="9"/>
        <v>0</v>
      </c>
      <c r="M74" s="114"/>
      <c r="N74" s="115">
        <f t="shared" si="10"/>
        <v>0</v>
      </c>
    </row>
    <row r="75" spans="1:14" s="175" customFormat="1" ht="39" customHeight="1">
      <c r="A75" s="171"/>
      <c r="B75" s="171" t="s">
        <v>829</v>
      </c>
      <c r="C75" s="106" t="s">
        <v>184</v>
      </c>
      <c r="D75" s="172" t="s">
        <v>148</v>
      </c>
      <c r="E75" s="154" t="s">
        <v>184</v>
      </c>
      <c r="F75" s="116" t="s">
        <v>37</v>
      </c>
      <c r="G75" s="128">
        <f t="shared" si="11"/>
        <v>4000</v>
      </c>
      <c r="H75" s="144">
        <v>4000</v>
      </c>
      <c r="I75" s="144"/>
      <c r="J75" s="112"/>
      <c r="K75" s="112"/>
      <c r="L75" s="113">
        <f t="shared" si="9"/>
        <v>0</v>
      </c>
      <c r="M75" s="114"/>
      <c r="N75" s="115">
        <f t="shared" si="10"/>
        <v>0</v>
      </c>
    </row>
    <row r="76" spans="1:14" s="170" customFormat="1" ht="47.25" customHeight="1">
      <c r="A76" s="171"/>
      <c r="B76" s="171" t="s">
        <v>830</v>
      </c>
      <c r="C76" s="106" t="s">
        <v>185</v>
      </c>
      <c r="D76" s="172" t="s">
        <v>148</v>
      </c>
      <c r="E76" s="154" t="s">
        <v>185</v>
      </c>
      <c r="F76" s="116" t="s">
        <v>37</v>
      </c>
      <c r="G76" s="128">
        <f t="shared" si="11"/>
        <v>4000</v>
      </c>
      <c r="H76" s="144">
        <v>4000</v>
      </c>
      <c r="I76" s="144"/>
      <c r="J76" s="112"/>
      <c r="K76" s="112"/>
      <c r="L76" s="113">
        <f t="shared" si="9"/>
        <v>0</v>
      </c>
      <c r="M76" s="114"/>
      <c r="N76" s="115">
        <f t="shared" si="10"/>
        <v>0</v>
      </c>
    </row>
    <row r="77" spans="1:14" s="175" customFormat="1" ht="45" customHeight="1">
      <c r="A77" s="171"/>
      <c r="B77" s="171" t="s">
        <v>186</v>
      </c>
      <c r="C77" s="106" t="s">
        <v>187</v>
      </c>
      <c r="D77" s="172" t="s">
        <v>148</v>
      </c>
      <c r="E77" s="154" t="s">
        <v>187</v>
      </c>
      <c r="F77" s="116" t="s">
        <v>37</v>
      </c>
      <c r="G77" s="128">
        <f t="shared" si="11"/>
        <v>1000</v>
      </c>
      <c r="H77" s="144">
        <v>1000</v>
      </c>
      <c r="I77" s="144"/>
      <c r="J77" s="112"/>
      <c r="K77" s="112"/>
      <c r="L77" s="113">
        <f t="shared" si="9"/>
        <v>0</v>
      </c>
      <c r="M77" s="114"/>
      <c r="N77" s="115">
        <f t="shared" si="10"/>
        <v>0</v>
      </c>
    </row>
    <row r="78" spans="1:14" s="170" customFormat="1" ht="39" customHeight="1">
      <c r="A78" s="171"/>
      <c r="B78" s="171" t="s">
        <v>188</v>
      </c>
      <c r="C78" s="106" t="s">
        <v>189</v>
      </c>
      <c r="D78" s="172" t="s">
        <v>148</v>
      </c>
      <c r="E78" s="154" t="s">
        <v>190</v>
      </c>
      <c r="F78" s="176" t="s">
        <v>181</v>
      </c>
      <c r="G78" s="128">
        <f t="shared" si="11"/>
        <v>3500</v>
      </c>
      <c r="H78" s="144">
        <v>3500</v>
      </c>
      <c r="I78" s="144"/>
      <c r="J78" s="112"/>
      <c r="K78" s="112"/>
      <c r="L78" s="113">
        <f t="shared" si="9"/>
        <v>0</v>
      </c>
      <c r="M78" s="114"/>
      <c r="N78" s="115">
        <f t="shared" si="10"/>
        <v>0</v>
      </c>
    </row>
    <row r="79" spans="1:14" ht="21" customHeight="1">
      <c r="A79" s="171"/>
      <c r="B79" s="98" t="s">
        <v>191</v>
      </c>
      <c r="C79" s="98" t="s">
        <v>192</v>
      </c>
      <c r="D79" s="155"/>
      <c r="E79" s="132"/>
      <c r="F79" s="133"/>
      <c r="G79" s="101">
        <f t="shared" si="11"/>
        <v>163824</v>
      </c>
      <c r="H79" s="101">
        <f>H80+H91+H106+H108</f>
        <v>163824</v>
      </c>
      <c r="I79" s="101">
        <f>I80+I91+I106+I108</f>
        <v>0</v>
      </c>
      <c r="J79" s="178">
        <f>SUM(J80*8+J91*11+J106*1+J108*74)/94</f>
        <v>0</v>
      </c>
      <c r="K79" s="178">
        <f>SUM(K80*8+K91*11+K106*1+K108*74)/94</f>
        <v>0</v>
      </c>
      <c r="L79" s="178">
        <f t="shared" si="9"/>
        <v>0</v>
      </c>
      <c r="M79" s="103">
        <f>SUM(M80,M91,M106,M108)</f>
        <v>0</v>
      </c>
      <c r="N79" s="104">
        <f t="shared" si="10"/>
        <v>0</v>
      </c>
    </row>
    <row r="80" spans="1:14" ht="21" customHeight="1">
      <c r="A80" s="171"/>
      <c r="B80" s="134" t="s">
        <v>193</v>
      </c>
      <c r="C80" s="134" t="s">
        <v>194</v>
      </c>
      <c r="D80" s="157"/>
      <c r="E80" s="136"/>
      <c r="F80" s="137"/>
      <c r="G80" s="138">
        <f t="shared" si="11"/>
        <v>37800</v>
      </c>
      <c r="H80" s="138">
        <f>H81+H84</f>
        <v>37800</v>
      </c>
      <c r="I80" s="138">
        <f>I81+I84</f>
        <v>0</v>
      </c>
      <c r="J80" s="139">
        <f>SUM(J81*2+J84*6)/8</f>
        <v>0</v>
      </c>
      <c r="K80" s="139">
        <f>SUM(K81*2+K84*6)/8</f>
        <v>0</v>
      </c>
      <c r="L80" s="148">
        <f t="shared" si="9"/>
        <v>0</v>
      </c>
      <c r="M80" s="140">
        <f>M81+M84</f>
        <v>0</v>
      </c>
      <c r="N80" s="141">
        <f t="shared" si="10"/>
        <v>0</v>
      </c>
    </row>
    <row r="81" spans="1:14" ht="21" customHeight="1">
      <c r="A81" s="171"/>
      <c r="B81" s="179" t="s">
        <v>195</v>
      </c>
      <c r="C81" s="179" t="s">
        <v>196</v>
      </c>
      <c r="D81" s="180"/>
      <c r="E81" s="181"/>
      <c r="F81" s="182"/>
      <c r="G81" s="183">
        <f t="shared" si="11"/>
        <v>8600</v>
      </c>
      <c r="H81" s="183">
        <f>SUM(H82:H83)</f>
        <v>8600</v>
      </c>
      <c r="I81" s="183">
        <f>SUM(I82:I83)</f>
        <v>0</v>
      </c>
      <c r="J81" s="184">
        <f>SUM(J82:J83)/2</f>
        <v>0</v>
      </c>
      <c r="K81" s="184">
        <f>SUM(K82:K83)/2</f>
        <v>0</v>
      </c>
      <c r="L81" s="185">
        <f t="shared" si="9"/>
        <v>0</v>
      </c>
      <c r="M81" s="186">
        <f>SUM(M82:M83)</f>
        <v>0</v>
      </c>
      <c r="N81" s="187">
        <f t="shared" si="10"/>
        <v>0</v>
      </c>
    </row>
    <row r="82" spans="1:14" ht="21" customHeight="1">
      <c r="A82" s="171"/>
      <c r="B82" s="105" t="s">
        <v>197</v>
      </c>
      <c r="C82" s="106" t="s">
        <v>198</v>
      </c>
      <c r="D82" s="188" t="s">
        <v>199</v>
      </c>
      <c r="E82" s="154" t="s">
        <v>198</v>
      </c>
      <c r="F82" s="176" t="s">
        <v>97</v>
      </c>
      <c r="G82" s="110">
        <f t="shared" si="11"/>
        <v>8265</v>
      </c>
      <c r="H82" s="129">
        <v>8265</v>
      </c>
      <c r="I82" s="110"/>
      <c r="J82" s="112"/>
      <c r="K82" s="112"/>
      <c r="L82" s="113">
        <f t="shared" si="9"/>
        <v>0</v>
      </c>
      <c r="M82" s="114"/>
      <c r="N82" s="189">
        <f t="shared" si="10"/>
        <v>0</v>
      </c>
    </row>
    <row r="83" spans="1:14" ht="21" customHeight="1">
      <c r="A83" s="171"/>
      <c r="B83" s="105" t="s">
        <v>831</v>
      </c>
      <c r="C83" s="158" t="s">
        <v>200</v>
      </c>
      <c r="D83" s="163" t="s">
        <v>199</v>
      </c>
      <c r="E83" s="154" t="s">
        <v>200</v>
      </c>
      <c r="F83" s="176" t="s">
        <v>125</v>
      </c>
      <c r="G83" s="110">
        <f t="shared" si="11"/>
        <v>335</v>
      </c>
      <c r="H83" s="129">
        <v>335</v>
      </c>
      <c r="I83" s="110"/>
      <c r="J83" s="112"/>
      <c r="K83" s="112"/>
      <c r="L83" s="113">
        <f t="shared" si="9"/>
        <v>0</v>
      </c>
      <c r="M83" s="114"/>
      <c r="N83" s="189">
        <f t="shared" si="10"/>
        <v>0</v>
      </c>
    </row>
    <row r="84" spans="1:14" ht="21" customHeight="1">
      <c r="A84" s="171"/>
      <c r="B84" s="179" t="s">
        <v>201</v>
      </c>
      <c r="C84" s="179" t="s">
        <v>202</v>
      </c>
      <c r="D84" s="180"/>
      <c r="E84" s="181"/>
      <c r="F84" s="182"/>
      <c r="G84" s="183">
        <f t="shared" si="11"/>
        <v>29200</v>
      </c>
      <c r="H84" s="183">
        <f>SUM(H85:H90)</f>
        <v>29200</v>
      </c>
      <c r="I84" s="183">
        <f>SUM(I85:I90)</f>
        <v>0</v>
      </c>
      <c r="J84" s="184">
        <f>SUM(J85:J90)/6</f>
        <v>0</v>
      </c>
      <c r="K84" s="184">
        <f>SUM(K85:K90)/6</f>
        <v>0</v>
      </c>
      <c r="L84" s="184">
        <f t="shared" si="9"/>
        <v>0</v>
      </c>
      <c r="M84" s="186">
        <f>SUM(M85:M90)</f>
        <v>0</v>
      </c>
      <c r="N84" s="187">
        <f t="shared" si="10"/>
        <v>0</v>
      </c>
    </row>
    <row r="85" spans="1:14" ht="48" customHeight="1">
      <c r="A85" s="171"/>
      <c r="B85" s="171" t="s">
        <v>203</v>
      </c>
      <c r="C85" s="106" t="s">
        <v>204</v>
      </c>
      <c r="D85" s="188" t="s">
        <v>205</v>
      </c>
      <c r="E85" s="108" t="s">
        <v>206</v>
      </c>
      <c r="F85" s="116" t="s">
        <v>207</v>
      </c>
      <c r="G85" s="128">
        <f aca="true" t="shared" si="12" ref="G85:G90">H85</f>
        <v>1200</v>
      </c>
      <c r="H85" s="129">
        <v>1200</v>
      </c>
      <c r="I85" s="129"/>
      <c r="J85" s="112"/>
      <c r="K85" s="112"/>
      <c r="L85" s="113">
        <f t="shared" si="9"/>
        <v>0</v>
      </c>
      <c r="M85" s="114"/>
      <c r="N85" s="190">
        <f t="shared" si="10"/>
        <v>0</v>
      </c>
    </row>
    <row r="86" spans="1:14" ht="51.75" customHeight="1">
      <c r="A86" s="171"/>
      <c r="B86" s="171" t="s">
        <v>208</v>
      </c>
      <c r="C86" s="106" t="s">
        <v>209</v>
      </c>
      <c r="D86" s="188" t="s">
        <v>205</v>
      </c>
      <c r="E86" s="108" t="s">
        <v>210</v>
      </c>
      <c r="F86" s="116" t="s">
        <v>211</v>
      </c>
      <c r="G86" s="128">
        <f t="shared" si="12"/>
        <v>2000</v>
      </c>
      <c r="H86" s="129">
        <v>2000</v>
      </c>
      <c r="I86" s="129"/>
      <c r="J86" s="112"/>
      <c r="K86" s="112"/>
      <c r="L86" s="113">
        <f t="shared" si="9"/>
        <v>0</v>
      </c>
      <c r="M86" s="114"/>
      <c r="N86" s="190">
        <f t="shared" si="10"/>
        <v>0</v>
      </c>
    </row>
    <row r="87" spans="1:14" ht="52.5" customHeight="1">
      <c r="A87" s="171"/>
      <c r="B87" s="171" t="s">
        <v>212</v>
      </c>
      <c r="C87" s="106" t="s">
        <v>213</v>
      </c>
      <c r="D87" s="188" t="s">
        <v>205</v>
      </c>
      <c r="E87" s="108" t="s">
        <v>214</v>
      </c>
      <c r="F87" s="116" t="s">
        <v>215</v>
      </c>
      <c r="G87" s="128">
        <f t="shared" si="12"/>
        <v>15000</v>
      </c>
      <c r="H87" s="129">
        <v>15000</v>
      </c>
      <c r="I87" s="129"/>
      <c r="J87" s="112"/>
      <c r="K87" s="112"/>
      <c r="L87" s="113">
        <f t="shared" si="9"/>
        <v>0</v>
      </c>
      <c r="M87" s="114"/>
      <c r="N87" s="190">
        <f t="shared" si="10"/>
        <v>0</v>
      </c>
    </row>
    <row r="88" spans="1:14" ht="45.75" customHeight="1">
      <c r="A88" s="171"/>
      <c r="B88" s="171" t="s">
        <v>216</v>
      </c>
      <c r="C88" s="106" t="s">
        <v>217</v>
      </c>
      <c r="D88" s="188" t="s">
        <v>205</v>
      </c>
      <c r="E88" s="108" t="s">
        <v>218</v>
      </c>
      <c r="F88" s="116" t="s">
        <v>219</v>
      </c>
      <c r="G88" s="128">
        <f t="shared" si="12"/>
        <v>4500</v>
      </c>
      <c r="H88" s="129">
        <v>4500</v>
      </c>
      <c r="I88" s="129"/>
      <c r="J88" s="112"/>
      <c r="K88" s="112"/>
      <c r="L88" s="113">
        <f t="shared" si="9"/>
        <v>0</v>
      </c>
      <c r="M88" s="114"/>
      <c r="N88" s="190">
        <f t="shared" si="10"/>
        <v>0</v>
      </c>
    </row>
    <row r="89" spans="1:14" ht="21" customHeight="1">
      <c r="A89" s="171"/>
      <c r="B89" s="171" t="s">
        <v>220</v>
      </c>
      <c r="C89" s="106" t="s">
        <v>221</v>
      </c>
      <c r="D89" s="188" t="s">
        <v>205</v>
      </c>
      <c r="E89" s="108" t="s">
        <v>222</v>
      </c>
      <c r="F89" s="116" t="s">
        <v>223</v>
      </c>
      <c r="G89" s="128">
        <f t="shared" si="12"/>
        <v>5000</v>
      </c>
      <c r="H89" s="129">
        <v>5000</v>
      </c>
      <c r="I89" s="129"/>
      <c r="J89" s="112"/>
      <c r="K89" s="112"/>
      <c r="L89" s="113">
        <f t="shared" si="9"/>
        <v>0</v>
      </c>
      <c r="M89" s="114"/>
      <c r="N89" s="190">
        <f t="shared" si="10"/>
        <v>0</v>
      </c>
    </row>
    <row r="90" spans="1:14" ht="50.25" customHeight="1">
      <c r="A90" s="171"/>
      <c r="B90" s="171" t="s">
        <v>224</v>
      </c>
      <c r="C90" s="106" t="s">
        <v>225</v>
      </c>
      <c r="D90" s="188" t="s">
        <v>205</v>
      </c>
      <c r="E90" s="108" t="s">
        <v>226</v>
      </c>
      <c r="F90" s="116" t="s">
        <v>207</v>
      </c>
      <c r="G90" s="128">
        <f t="shared" si="12"/>
        <v>1500</v>
      </c>
      <c r="H90" s="129">
        <v>1500</v>
      </c>
      <c r="I90" s="129"/>
      <c r="J90" s="112"/>
      <c r="K90" s="112"/>
      <c r="L90" s="113">
        <f t="shared" si="9"/>
        <v>0</v>
      </c>
      <c r="M90" s="114"/>
      <c r="N90" s="190">
        <f t="shared" si="10"/>
        <v>0</v>
      </c>
    </row>
    <row r="91" spans="1:14" s="170" customFormat="1" ht="21" customHeight="1">
      <c r="A91" s="171"/>
      <c r="B91" s="134" t="s">
        <v>227</v>
      </c>
      <c r="C91" s="134" t="s">
        <v>228</v>
      </c>
      <c r="D91" s="191"/>
      <c r="E91" s="192"/>
      <c r="F91" s="193"/>
      <c r="G91" s="194">
        <f>G92+G100+G104</f>
        <v>42389</v>
      </c>
      <c r="H91" s="194">
        <f>H92+H100+H104</f>
        <v>42389</v>
      </c>
      <c r="I91" s="194">
        <f>I92+I100+I104</f>
        <v>0</v>
      </c>
      <c r="J91" s="195">
        <f>SUM(J92*7+J100*3+J104*1)/11</f>
        <v>0</v>
      </c>
      <c r="K91" s="195">
        <f>SUM(K92*7+K100*3+K104*1)/11</f>
        <v>0</v>
      </c>
      <c r="L91" s="139">
        <f t="shared" si="9"/>
        <v>0</v>
      </c>
      <c r="M91" s="140">
        <f>SUM(M92,M100,M104)</f>
        <v>0</v>
      </c>
      <c r="N91" s="195">
        <f t="shared" si="10"/>
        <v>0</v>
      </c>
    </row>
    <row r="92" spans="1:14" s="170" customFormat="1" ht="21" customHeight="1">
      <c r="A92" s="171"/>
      <c r="B92" s="179" t="s">
        <v>229</v>
      </c>
      <c r="C92" s="179" t="s">
        <v>230</v>
      </c>
      <c r="D92" s="196"/>
      <c r="E92" s="197"/>
      <c r="F92" s="198"/>
      <c r="G92" s="199">
        <f aca="true" t="shared" si="13" ref="G92:G123">SUM(H92:I92)</f>
        <v>14989</v>
      </c>
      <c r="H92" s="199">
        <f>SUM(H93:H99)</f>
        <v>14989</v>
      </c>
      <c r="I92" s="199">
        <f>SUM(I93:I99)</f>
        <v>0</v>
      </c>
      <c r="J92" s="200">
        <f>SUM(J93:J99)/7</f>
        <v>0</v>
      </c>
      <c r="K92" s="200">
        <f>SUM(K93:K99)/7</f>
        <v>0</v>
      </c>
      <c r="L92" s="184">
        <f t="shared" si="9"/>
        <v>0</v>
      </c>
      <c r="M92" s="186">
        <f>SUM(M93:M99)</f>
        <v>0</v>
      </c>
      <c r="N92" s="200">
        <f t="shared" si="10"/>
        <v>0</v>
      </c>
    </row>
    <row r="93" spans="1:14" ht="21" customHeight="1">
      <c r="A93" s="171"/>
      <c r="B93" s="105" t="s">
        <v>231</v>
      </c>
      <c r="C93" s="158" t="s">
        <v>232</v>
      </c>
      <c r="D93" s="163" t="s">
        <v>199</v>
      </c>
      <c r="E93" s="154" t="s">
        <v>232</v>
      </c>
      <c r="F93" s="201" t="s">
        <v>61</v>
      </c>
      <c r="G93" s="128">
        <f t="shared" si="13"/>
        <v>6600</v>
      </c>
      <c r="H93" s="144">
        <v>6600</v>
      </c>
      <c r="I93" s="110"/>
      <c r="J93" s="112"/>
      <c r="K93" s="112"/>
      <c r="L93" s="113">
        <f t="shared" si="9"/>
        <v>0</v>
      </c>
      <c r="M93" s="114"/>
      <c r="N93" s="202">
        <f t="shared" si="10"/>
        <v>0</v>
      </c>
    </row>
    <row r="94" spans="1:14" ht="21" customHeight="1">
      <c r="A94" s="171"/>
      <c r="B94" s="105" t="s">
        <v>832</v>
      </c>
      <c r="C94" s="158" t="s">
        <v>233</v>
      </c>
      <c r="D94" s="188" t="s">
        <v>199</v>
      </c>
      <c r="E94" s="154" t="s">
        <v>233</v>
      </c>
      <c r="F94" s="201" t="s">
        <v>61</v>
      </c>
      <c r="G94" s="128">
        <f t="shared" si="13"/>
        <v>3000</v>
      </c>
      <c r="H94" s="144">
        <v>3000</v>
      </c>
      <c r="I94" s="110"/>
      <c r="J94" s="112"/>
      <c r="K94" s="112"/>
      <c r="L94" s="113">
        <f t="shared" si="9"/>
        <v>0</v>
      </c>
      <c r="M94" s="114"/>
      <c r="N94" s="202">
        <f t="shared" si="10"/>
        <v>0</v>
      </c>
    </row>
    <row r="95" spans="1:14" ht="21" customHeight="1">
      <c r="A95" s="171"/>
      <c r="B95" s="105" t="s">
        <v>833</v>
      </c>
      <c r="C95" s="158" t="s">
        <v>234</v>
      </c>
      <c r="D95" s="188" t="s">
        <v>199</v>
      </c>
      <c r="E95" s="154" t="s">
        <v>234</v>
      </c>
      <c r="F95" s="201" t="s">
        <v>61</v>
      </c>
      <c r="G95" s="128">
        <f t="shared" si="13"/>
        <v>1200</v>
      </c>
      <c r="H95" s="144">
        <v>1200</v>
      </c>
      <c r="I95" s="110"/>
      <c r="J95" s="112"/>
      <c r="K95" s="112"/>
      <c r="L95" s="113">
        <f aca="true" t="shared" si="14" ref="L95:L126">K95-J95</f>
        <v>0</v>
      </c>
      <c r="M95" s="114"/>
      <c r="N95" s="202">
        <f aca="true" t="shared" si="15" ref="N95:N126">(M95/G95)*100</f>
        <v>0</v>
      </c>
    </row>
    <row r="96" spans="1:14" ht="21" customHeight="1">
      <c r="A96" s="171"/>
      <c r="B96" s="105" t="s">
        <v>834</v>
      </c>
      <c r="C96" s="158" t="s">
        <v>235</v>
      </c>
      <c r="D96" s="188" t="s">
        <v>199</v>
      </c>
      <c r="E96" s="154" t="s">
        <v>235</v>
      </c>
      <c r="F96" s="201" t="s">
        <v>61</v>
      </c>
      <c r="G96" s="128">
        <f t="shared" si="13"/>
        <v>2250</v>
      </c>
      <c r="H96" s="144">
        <v>2250</v>
      </c>
      <c r="I96" s="110"/>
      <c r="J96" s="112"/>
      <c r="K96" s="112"/>
      <c r="L96" s="113">
        <f t="shared" si="14"/>
        <v>0</v>
      </c>
      <c r="M96" s="114"/>
      <c r="N96" s="202">
        <f t="shared" si="15"/>
        <v>0</v>
      </c>
    </row>
    <row r="97" spans="1:14" ht="21" customHeight="1">
      <c r="A97" s="171"/>
      <c r="B97" s="105" t="s">
        <v>835</v>
      </c>
      <c r="C97" s="158" t="s">
        <v>236</v>
      </c>
      <c r="D97" s="188" t="s">
        <v>199</v>
      </c>
      <c r="E97" s="154" t="s">
        <v>236</v>
      </c>
      <c r="F97" s="201" t="s">
        <v>61</v>
      </c>
      <c r="G97" s="128">
        <f t="shared" si="13"/>
        <v>1508</v>
      </c>
      <c r="H97" s="144">
        <v>1508</v>
      </c>
      <c r="I97" s="110"/>
      <c r="J97" s="112"/>
      <c r="K97" s="112"/>
      <c r="L97" s="113">
        <f t="shared" si="14"/>
        <v>0</v>
      </c>
      <c r="M97" s="114"/>
      <c r="N97" s="202">
        <f t="shared" si="15"/>
        <v>0</v>
      </c>
    </row>
    <row r="98" spans="1:14" ht="21" customHeight="1">
      <c r="A98" s="171"/>
      <c r="B98" s="105" t="s">
        <v>237</v>
      </c>
      <c r="C98" s="158" t="s">
        <v>238</v>
      </c>
      <c r="D98" s="188" t="s">
        <v>199</v>
      </c>
      <c r="E98" s="154" t="s">
        <v>238</v>
      </c>
      <c r="F98" s="201" t="s">
        <v>61</v>
      </c>
      <c r="G98" s="128">
        <f t="shared" si="13"/>
        <v>195</v>
      </c>
      <c r="H98" s="144">
        <v>195</v>
      </c>
      <c r="I98" s="110"/>
      <c r="J98" s="112"/>
      <c r="K98" s="112"/>
      <c r="L98" s="113">
        <f t="shared" si="14"/>
        <v>0</v>
      </c>
      <c r="M98" s="114"/>
      <c r="N98" s="202">
        <f t="shared" si="15"/>
        <v>0</v>
      </c>
    </row>
    <row r="99" spans="1:14" ht="21" customHeight="1">
      <c r="A99" s="171"/>
      <c r="B99" s="105" t="s">
        <v>239</v>
      </c>
      <c r="C99" s="158" t="s">
        <v>240</v>
      </c>
      <c r="D99" s="188" t="s">
        <v>199</v>
      </c>
      <c r="E99" s="154" t="s">
        <v>240</v>
      </c>
      <c r="F99" s="201" t="s">
        <v>61</v>
      </c>
      <c r="G99" s="128">
        <f t="shared" si="13"/>
        <v>236</v>
      </c>
      <c r="H99" s="144">
        <v>236</v>
      </c>
      <c r="I99" s="110"/>
      <c r="J99" s="112"/>
      <c r="K99" s="112"/>
      <c r="L99" s="113">
        <f t="shared" si="14"/>
        <v>0</v>
      </c>
      <c r="M99" s="114"/>
      <c r="N99" s="202">
        <f t="shared" si="15"/>
        <v>0</v>
      </c>
    </row>
    <row r="100" spans="1:14" s="170" customFormat="1" ht="35.25" customHeight="1">
      <c r="A100" s="171"/>
      <c r="B100" s="179" t="s">
        <v>241</v>
      </c>
      <c r="C100" s="179" t="s">
        <v>242</v>
      </c>
      <c r="D100" s="203" t="s">
        <v>243</v>
      </c>
      <c r="E100" s="197" t="s">
        <v>243</v>
      </c>
      <c r="F100" s="198" t="s">
        <v>243</v>
      </c>
      <c r="G100" s="199">
        <f t="shared" si="13"/>
        <v>21400</v>
      </c>
      <c r="H100" s="199">
        <f>SUM(H101:H103)</f>
        <v>21400</v>
      </c>
      <c r="I100" s="199">
        <f>SUM(I101:I103)</f>
        <v>0</v>
      </c>
      <c r="J100" s="204">
        <f>SUM(J101:J103)/3</f>
        <v>0</v>
      </c>
      <c r="K100" s="204">
        <f>SUM(K101:K103)/3</f>
        <v>0</v>
      </c>
      <c r="L100" s="184">
        <f t="shared" si="14"/>
        <v>0</v>
      </c>
      <c r="M100" s="186">
        <f>SUM(M101:M103)</f>
        <v>0</v>
      </c>
      <c r="N100" s="204">
        <f t="shared" si="15"/>
        <v>0</v>
      </c>
    </row>
    <row r="101" spans="1:14" s="170" customFormat="1" ht="63" customHeight="1">
      <c r="A101" s="171"/>
      <c r="B101" s="171" t="s">
        <v>244</v>
      </c>
      <c r="C101" s="205" t="s">
        <v>245</v>
      </c>
      <c r="D101" s="188" t="s">
        <v>836</v>
      </c>
      <c r="E101" s="108" t="s">
        <v>246</v>
      </c>
      <c r="F101" s="116" t="s">
        <v>247</v>
      </c>
      <c r="G101" s="128">
        <f t="shared" si="13"/>
        <v>7800</v>
      </c>
      <c r="H101" s="129">
        <v>7800</v>
      </c>
      <c r="I101" s="128"/>
      <c r="J101" s="112"/>
      <c r="K101" s="112"/>
      <c r="L101" s="113">
        <f t="shared" si="14"/>
        <v>0</v>
      </c>
      <c r="M101" s="114"/>
      <c r="N101" s="206">
        <f t="shared" si="15"/>
        <v>0</v>
      </c>
    </row>
    <row r="102" spans="1:14" s="170" customFormat="1" ht="53.25" customHeight="1">
      <c r="A102" s="171"/>
      <c r="B102" s="171" t="s">
        <v>837</v>
      </c>
      <c r="C102" s="205" t="s">
        <v>248</v>
      </c>
      <c r="D102" s="163" t="s">
        <v>205</v>
      </c>
      <c r="E102" s="108" t="s">
        <v>249</v>
      </c>
      <c r="F102" s="116" t="s">
        <v>250</v>
      </c>
      <c r="G102" s="128">
        <f t="shared" si="13"/>
        <v>12000</v>
      </c>
      <c r="H102" s="129">
        <v>12000</v>
      </c>
      <c r="I102" s="128"/>
      <c r="J102" s="112"/>
      <c r="K102" s="112"/>
      <c r="L102" s="113">
        <f t="shared" si="14"/>
        <v>0</v>
      </c>
      <c r="M102" s="114"/>
      <c r="N102" s="113">
        <f t="shared" si="15"/>
        <v>0</v>
      </c>
    </row>
    <row r="103" spans="1:14" s="170" customFormat="1" ht="48.75" customHeight="1">
      <c r="A103" s="171"/>
      <c r="B103" s="171" t="s">
        <v>251</v>
      </c>
      <c r="C103" s="205" t="s">
        <v>252</v>
      </c>
      <c r="D103" s="163" t="s">
        <v>205</v>
      </c>
      <c r="E103" s="108" t="s">
        <v>253</v>
      </c>
      <c r="F103" s="116" t="s">
        <v>211</v>
      </c>
      <c r="G103" s="128">
        <f t="shared" si="13"/>
        <v>1600</v>
      </c>
      <c r="H103" s="129">
        <v>1600</v>
      </c>
      <c r="I103" s="128"/>
      <c r="J103" s="112"/>
      <c r="K103" s="112"/>
      <c r="L103" s="113">
        <f t="shared" si="14"/>
        <v>0</v>
      </c>
      <c r="M103" s="114"/>
      <c r="N103" s="113">
        <f t="shared" si="15"/>
        <v>0</v>
      </c>
    </row>
    <row r="104" spans="1:14" s="170" customFormat="1" ht="21" customHeight="1">
      <c r="A104" s="171"/>
      <c r="B104" s="179" t="s">
        <v>254</v>
      </c>
      <c r="C104" s="179" t="s">
        <v>255</v>
      </c>
      <c r="D104" s="196"/>
      <c r="E104" s="197"/>
      <c r="F104" s="198"/>
      <c r="G104" s="199">
        <f t="shared" si="13"/>
        <v>6000</v>
      </c>
      <c r="H104" s="199">
        <f>SUM(H105:H105)</f>
        <v>6000</v>
      </c>
      <c r="I104" s="199">
        <f>SUM(I105:I105)</f>
        <v>0</v>
      </c>
      <c r="J104" s="204">
        <f>J105</f>
        <v>0</v>
      </c>
      <c r="K104" s="204">
        <f>K105</f>
        <v>0</v>
      </c>
      <c r="L104" s="184">
        <f t="shared" si="14"/>
        <v>0</v>
      </c>
      <c r="M104" s="186">
        <f>M105</f>
        <v>0</v>
      </c>
      <c r="N104" s="184">
        <f t="shared" si="15"/>
        <v>0</v>
      </c>
    </row>
    <row r="105" spans="1:14" ht="48" customHeight="1">
      <c r="A105" s="171"/>
      <c r="B105" s="105" t="s">
        <v>256</v>
      </c>
      <c r="C105" s="158" t="s">
        <v>257</v>
      </c>
      <c r="D105" s="153" t="s">
        <v>258</v>
      </c>
      <c r="E105" s="108" t="s">
        <v>259</v>
      </c>
      <c r="F105" s="116" t="s">
        <v>260</v>
      </c>
      <c r="G105" s="110">
        <f t="shared" si="13"/>
        <v>6000</v>
      </c>
      <c r="H105" s="110">
        <v>6000</v>
      </c>
      <c r="I105" s="110"/>
      <c r="J105" s="112"/>
      <c r="K105" s="112"/>
      <c r="L105" s="113">
        <f t="shared" si="14"/>
        <v>0</v>
      </c>
      <c r="M105" s="207"/>
      <c r="N105" s="113">
        <f t="shared" si="15"/>
        <v>0</v>
      </c>
    </row>
    <row r="106" spans="1:14" s="170" customFormat="1" ht="21" customHeight="1">
      <c r="A106" s="171"/>
      <c r="B106" s="134" t="s">
        <v>261</v>
      </c>
      <c r="C106" s="134" t="s">
        <v>262</v>
      </c>
      <c r="D106" s="191"/>
      <c r="E106" s="192"/>
      <c r="F106" s="193"/>
      <c r="G106" s="194">
        <f t="shared" si="13"/>
        <v>2800</v>
      </c>
      <c r="H106" s="194">
        <f>H107</f>
        <v>2800</v>
      </c>
      <c r="I106" s="194">
        <f>I107</f>
        <v>0</v>
      </c>
      <c r="J106" s="195">
        <f>J107</f>
        <v>0</v>
      </c>
      <c r="K106" s="195">
        <f>K107</f>
        <v>0</v>
      </c>
      <c r="L106" s="139">
        <f t="shared" si="14"/>
        <v>0</v>
      </c>
      <c r="M106" s="140">
        <f>M107</f>
        <v>0</v>
      </c>
      <c r="N106" s="208">
        <f t="shared" si="15"/>
        <v>0</v>
      </c>
    </row>
    <row r="107" spans="1:14" ht="21" customHeight="1">
      <c r="A107" s="171"/>
      <c r="B107" s="105" t="s">
        <v>263</v>
      </c>
      <c r="C107" s="106" t="s">
        <v>264</v>
      </c>
      <c r="D107" s="188" t="s">
        <v>199</v>
      </c>
      <c r="E107" s="209" t="s">
        <v>265</v>
      </c>
      <c r="F107" s="176" t="s">
        <v>266</v>
      </c>
      <c r="G107" s="110">
        <f t="shared" si="13"/>
        <v>2800</v>
      </c>
      <c r="H107" s="110">
        <v>2800</v>
      </c>
      <c r="I107" s="110"/>
      <c r="J107" s="112"/>
      <c r="K107" s="112"/>
      <c r="L107" s="113">
        <f t="shared" si="14"/>
        <v>0</v>
      </c>
      <c r="M107" s="210"/>
      <c r="N107" s="113">
        <f t="shared" si="15"/>
        <v>0</v>
      </c>
    </row>
    <row r="108" spans="1:14" s="170" customFormat="1" ht="21" customHeight="1">
      <c r="A108" s="171"/>
      <c r="B108" s="134" t="s">
        <v>267</v>
      </c>
      <c r="C108" s="134" t="s">
        <v>150</v>
      </c>
      <c r="D108" s="191" t="s">
        <v>243</v>
      </c>
      <c r="E108" s="192" t="s">
        <v>243</v>
      </c>
      <c r="F108" s="193" t="s">
        <v>243</v>
      </c>
      <c r="G108" s="194">
        <f t="shared" si="13"/>
        <v>80835</v>
      </c>
      <c r="H108" s="194">
        <f>SUM(H109:H183)</f>
        <v>80835</v>
      </c>
      <c r="I108" s="194">
        <f>SUM(I109:I183)</f>
        <v>0</v>
      </c>
      <c r="J108" s="195">
        <f>SUM(J109:J183)/74</f>
        <v>0</v>
      </c>
      <c r="K108" s="195">
        <f>SUM(K109:K183)/74</f>
        <v>0</v>
      </c>
      <c r="L108" s="148">
        <f t="shared" si="14"/>
        <v>0</v>
      </c>
      <c r="M108" s="140">
        <f>SUM(M109:M183)</f>
        <v>0</v>
      </c>
      <c r="N108" s="211">
        <f t="shared" si="15"/>
        <v>0</v>
      </c>
    </row>
    <row r="109" spans="1:14" ht="39" customHeight="1">
      <c r="A109" s="171"/>
      <c r="B109" s="105" t="s">
        <v>268</v>
      </c>
      <c r="C109" s="106" t="s">
        <v>269</v>
      </c>
      <c r="D109" s="172" t="s">
        <v>199</v>
      </c>
      <c r="E109" s="154" t="s">
        <v>269</v>
      </c>
      <c r="F109" s="176" t="s">
        <v>266</v>
      </c>
      <c r="G109" s="110">
        <f t="shared" si="13"/>
        <v>900</v>
      </c>
      <c r="H109" s="144">
        <v>900</v>
      </c>
      <c r="I109" s="110"/>
      <c r="J109" s="112"/>
      <c r="K109" s="112"/>
      <c r="L109" s="113">
        <f t="shared" si="14"/>
        <v>0</v>
      </c>
      <c r="M109" s="114"/>
      <c r="N109" s="212">
        <f t="shared" si="15"/>
        <v>0</v>
      </c>
    </row>
    <row r="110" spans="1:14" ht="39" customHeight="1">
      <c r="A110" s="171"/>
      <c r="B110" s="105" t="s">
        <v>838</v>
      </c>
      <c r="C110" s="213" t="s">
        <v>270</v>
      </c>
      <c r="D110" s="172" t="s">
        <v>199</v>
      </c>
      <c r="E110" s="214" t="s">
        <v>271</v>
      </c>
      <c r="F110" s="201" t="s">
        <v>61</v>
      </c>
      <c r="G110" s="128">
        <f t="shared" si="13"/>
        <v>1514</v>
      </c>
      <c r="H110" s="144">
        <v>1514</v>
      </c>
      <c r="I110" s="110"/>
      <c r="J110" s="112"/>
      <c r="K110" s="112"/>
      <c r="L110" s="113">
        <f t="shared" si="14"/>
        <v>0</v>
      </c>
      <c r="M110" s="114"/>
      <c r="N110" s="212">
        <f t="shared" si="15"/>
        <v>0</v>
      </c>
    </row>
    <row r="111" spans="1:14" ht="39" customHeight="1">
      <c r="A111" s="171"/>
      <c r="B111" s="105" t="s">
        <v>839</v>
      </c>
      <c r="C111" s="213" t="s">
        <v>272</v>
      </c>
      <c r="D111" s="172" t="s">
        <v>199</v>
      </c>
      <c r="E111" s="214" t="s">
        <v>273</v>
      </c>
      <c r="F111" s="176" t="s">
        <v>266</v>
      </c>
      <c r="G111" s="128">
        <f t="shared" si="13"/>
        <v>720</v>
      </c>
      <c r="H111" s="144">
        <v>720</v>
      </c>
      <c r="I111" s="110"/>
      <c r="J111" s="112"/>
      <c r="K111" s="112"/>
      <c r="L111" s="113">
        <f t="shared" si="14"/>
        <v>0</v>
      </c>
      <c r="M111" s="114"/>
      <c r="N111" s="212">
        <f t="shared" si="15"/>
        <v>0</v>
      </c>
    </row>
    <row r="112" spans="1:14" ht="39" customHeight="1">
      <c r="A112" s="171"/>
      <c r="B112" s="105" t="s">
        <v>498</v>
      </c>
      <c r="C112" s="106" t="s">
        <v>274</v>
      </c>
      <c r="D112" s="172" t="s">
        <v>199</v>
      </c>
      <c r="E112" s="154" t="s">
        <v>274</v>
      </c>
      <c r="F112" s="176" t="s">
        <v>266</v>
      </c>
      <c r="G112" s="110">
        <f t="shared" si="13"/>
        <v>3095.5</v>
      </c>
      <c r="H112" s="215">
        <v>3095.5</v>
      </c>
      <c r="I112" s="110"/>
      <c r="J112" s="112"/>
      <c r="K112" s="112"/>
      <c r="L112" s="113">
        <f t="shared" si="14"/>
        <v>0</v>
      </c>
      <c r="M112" s="114"/>
      <c r="N112" s="212">
        <f t="shared" si="15"/>
        <v>0</v>
      </c>
    </row>
    <row r="113" spans="1:14" ht="39" customHeight="1">
      <c r="A113" s="171"/>
      <c r="B113" s="105" t="s">
        <v>499</v>
      </c>
      <c r="C113" s="213" t="s">
        <v>275</v>
      </c>
      <c r="D113" s="172" t="s">
        <v>199</v>
      </c>
      <c r="E113" s="214" t="s">
        <v>275</v>
      </c>
      <c r="F113" s="201" t="s">
        <v>61</v>
      </c>
      <c r="G113" s="128">
        <f t="shared" si="13"/>
        <v>1044</v>
      </c>
      <c r="H113" s="144">
        <v>1044</v>
      </c>
      <c r="I113" s="110"/>
      <c r="J113" s="112"/>
      <c r="K113" s="112"/>
      <c r="L113" s="113">
        <f t="shared" si="14"/>
        <v>0</v>
      </c>
      <c r="M113" s="114"/>
      <c r="N113" s="212">
        <f t="shared" si="15"/>
        <v>0</v>
      </c>
    </row>
    <row r="114" spans="1:14" ht="39" customHeight="1">
      <c r="A114" s="171"/>
      <c r="B114" s="105" t="s">
        <v>500</v>
      </c>
      <c r="C114" s="213" t="s">
        <v>276</v>
      </c>
      <c r="D114" s="172" t="s">
        <v>199</v>
      </c>
      <c r="E114" s="214" t="s">
        <v>277</v>
      </c>
      <c r="F114" s="201" t="s">
        <v>61</v>
      </c>
      <c r="G114" s="128">
        <f t="shared" si="13"/>
        <v>298</v>
      </c>
      <c r="H114" s="144">
        <v>298</v>
      </c>
      <c r="I114" s="110"/>
      <c r="J114" s="112"/>
      <c r="K114" s="112"/>
      <c r="L114" s="113">
        <f t="shared" si="14"/>
        <v>0</v>
      </c>
      <c r="M114" s="114"/>
      <c r="N114" s="212">
        <f t="shared" si="15"/>
        <v>0</v>
      </c>
    </row>
    <row r="115" spans="1:14" ht="39" customHeight="1">
      <c r="A115" s="171"/>
      <c r="B115" s="105" t="s">
        <v>501</v>
      </c>
      <c r="C115" s="213" t="s">
        <v>278</v>
      </c>
      <c r="D115" s="172" t="s">
        <v>199</v>
      </c>
      <c r="E115" s="214" t="s">
        <v>278</v>
      </c>
      <c r="F115" s="201" t="s">
        <v>61</v>
      </c>
      <c r="G115" s="110">
        <f t="shared" si="13"/>
        <v>368</v>
      </c>
      <c r="H115" s="144">
        <v>368</v>
      </c>
      <c r="I115" s="110"/>
      <c r="J115" s="112"/>
      <c r="K115" s="112"/>
      <c r="L115" s="113">
        <f t="shared" si="14"/>
        <v>0</v>
      </c>
      <c r="M115" s="114"/>
      <c r="N115" s="212">
        <f t="shared" si="15"/>
        <v>0</v>
      </c>
    </row>
    <row r="116" spans="1:14" ht="54" customHeight="1">
      <c r="A116" s="171"/>
      <c r="B116" s="105" t="s">
        <v>502</v>
      </c>
      <c r="C116" s="213" t="s">
        <v>279</v>
      </c>
      <c r="D116" s="172" t="s">
        <v>199</v>
      </c>
      <c r="E116" s="214" t="s">
        <v>280</v>
      </c>
      <c r="F116" s="201" t="s">
        <v>61</v>
      </c>
      <c r="G116" s="128">
        <f t="shared" si="13"/>
        <v>336</v>
      </c>
      <c r="H116" s="144">
        <v>336</v>
      </c>
      <c r="I116" s="128"/>
      <c r="J116" s="112"/>
      <c r="K116" s="112"/>
      <c r="L116" s="216">
        <f t="shared" si="14"/>
        <v>0</v>
      </c>
      <c r="M116" s="114"/>
      <c r="N116" s="212">
        <f t="shared" si="15"/>
        <v>0</v>
      </c>
    </row>
    <row r="117" spans="1:14" ht="54" customHeight="1">
      <c r="A117" s="171"/>
      <c r="B117" s="105" t="s">
        <v>503</v>
      </c>
      <c r="C117" s="213" t="s">
        <v>281</v>
      </c>
      <c r="D117" s="172" t="s">
        <v>199</v>
      </c>
      <c r="E117" s="214" t="s">
        <v>282</v>
      </c>
      <c r="F117" s="176" t="s">
        <v>266</v>
      </c>
      <c r="G117" s="128">
        <f t="shared" si="13"/>
        <v>240</v>
      </c>
      <c r="H117" s="144">
        <v>240</v>
      </c>
      <c r="I117" s="110"/>
      <c r="J117" s="112"/>
      <c r="K117" s="112"/>
      <c r="L117" s="216">
        <f t="shared" si="14"/>
        <v>0</v>
      </c>
      <c r="M117" s="114"/>
      <c r="N117" s="212">
        <f t="shared" si="15"/>
        <v>0</v>
      </c>
    </row>
    <row r="118" spans="1:14" ht="51" customHeight="1">
      <c r="A118" s="171"/>
      <c r="B118" s="105" t="s">
        <v>504</v>
      </c>
      <c r="C118" s="213" t="s">
        <v>283</v>
      </c>
      <c r="D118" s="172" t="s">
        <v>199</v>
      </c>
      <c r="E118" s="214" t="s">
        <v>283</v>
      </c>
      <c r="F118" s="176" t="s">
        <v>266</v>
      </c>
      <c r="G118" s="110">
        <f t="shared" si="13"/>
        <v>2240</v>
      </c>
      <c r="H118" s="144">
        <v>2240</v>
      </c>
      <c r="I118" s="110"/>
      <c r="J118" s="112"/>
      <c r="K118" s="112"/>
      <c r="L118" s="113">
        <f t="shared" si="14"/>
        <v>0</v>
      </c>
      <c r="M118" s="114"/>
      <c r="N118" s="212">
        <f t="shared" si="15"/>
        <v>0</v>
      </c>
    </row>
    <row r="119" spans="1:14" ht="39" customHeight="1">
      <c r="A119" s="171"/>
      <c r="B119" s="105" t="s">
        <v>505</v>
      </c>
      <c r="C119" s="213" t="s">
        <v>284</v>
      </c>
      <c r="D119" s="172" t="s">
        <v>199</v>
      </c>
      <c r="E119" s="214" t="s">
        <v>284</v>
      </c>
      <c r="F119" s="176" t="s">
        <v>266</v>
      </c>
      <c r="G119" s="128">
        <f t="shared" si="13"/>
        <v>2000</v>
      </c>
      <c r="H119" s="144">
        <v>2000</v>
      </c>
      <c r="I119" s="110"/>
      <c r="J119" s="112"/>
      <c r="K119" s="112"/>
      <c r="L119" s="216">
        <f t="shared" si="14"/>
        <v>0</v>
      </c>
      <c r="M119" s="114"/>
      <c r="N119" s="212">
        <f t="shared" si="15"/>
        <v>0</v>
      </c>
    </row>
    <row r="120" spans="1:14" ht="21" customHeight="1">
      <c r="A120" s="171"/>
      <c r="B120" s="105" t="s">
        <v>506</v>
      </c>
      <c r="C120" s="213" t="s">
        <v>285</v>
      </c>
      <c r="D120" s="172" t="s">
        <v>199</v>
      </c>
      <c r="E120" s="214" t="s">
        <v>285</v>
      </c>
      <c r="F120" s="176" t="s">
        <v>266</v>
      </c>
      <c r="G120" s="128">
        <f t="shared" si="13"/>
        <v>710</v>
      </c>
      <c r="H120" s="144">
        <v>710</v>
      </c>
      <c r="I120" s="152"/>
      <c r="J120" s="112"/>
      <c r="K120" s="112"/>
      <c r="L120" s="113">
        <f t="shared" si="14"/>
        <v>0</v>
      </c>
      <c r="M120" s="114"/>
      <c r="N120" s="212">
        <f t="shared" si="15"/>
        <v>0</v>
      </c>
    </row>
    <row r="121" spans="1:14" ht="39" customHeight="1">
      <c r="A121" s="171"/>
      <c r="B121" s="105" t="s">
        <v>507</v>
      </c>
      <c r="C121" s="213" t="s">
        <v>286</v>
      </c>
      <c r="D121" s="172" t="s">
        <v>199</v>
      </c>
      <c r="E121" s="214" t="s">
        <v>286</v>
      </c>
      <c r="F121" s="176" t="s">
        <v>266</v>
      </c>
      <c r="G121" s="128">
        <f t="shared" si="13"/>
        <v>346.5</v>
      </c>
      <c r="H121" s="215">
        <v>346.5</v>
      </c>
      <c r="I121" s="152"/>
      <c r="J121" s="112"/>
      <c r="K121" s="112"/>
      <c r="L121" s="113">
        <f t="shared" si="14"/>
        <v>0</v>
      </c>
      <c r="M121" s="114"/>
      <c r="N121" s="212">
        <f t="shared" si="15"/>
        <v>0</v>
      </c>
    </row>
    <row r="122" spans="1:14" ht="21" customHeight="1">
      <c r="A122" s="171"/>
      <c r="B122" s="105" t="s">
        <v>508</v>
      </c>
      <c r="C122" s="213" t="s">
        <v>287</v>
      </c>
      <c r="D122" s="172" t="s">
        <v>199</v>
      </c>
      <c r="E122" s="214" t="s">
        <v>288</v>
      </c>
      <c r="F122" s="176" t="s">
        <v>266</v>
      </c>
      <c r="G122" s="110">
        <f t="shared" si="13"/>
        <v>403</v>
      </c>
      <c r="H122" s="144">
        <v>403</v>
      </c>
      <c r="I122" s="152"/>
      <c r="J122" s="112"/>
      <c r="K122" s="112"/>
      <c r="L122" s="113">
        <f t="shared" si="14"/>
        <v>0</v>
      </c>
      <c r="M122" s="114"/>
      <c r="N122" s="212">
        <f t="shared" si="15"/>
        <v>0</v>
      </c>
    </row>
    <row r="123" spans="1:14" ht="21" customHeight="1">
      <c r="A123" s="171"/>
      <c r="B123" s="105" t="s">
        <v>509</v>
      </c>
      <c r="C123" s="213" t="s">
        <v>289</v>
      </c>
      <c r="D123" s="172" t="s">
        <v>199</v>
      </c>
      <c r="E123" s="214" t="s">
        <v>289</v>
      </c>
      <c r="F123" s="176" t="s">
        <v>266</v>
      </c>
      <c r="G123" s="128">
        <f t="shared" si="13"/>
        <v>1974</v>
      </c>
      <c r="H123" s="144">
        <v>1974</v>
      </c>
      <c r="I123" s="110"/>
      <c r="J123" s="112"/>
      <c r="K123" s="112"/>
      <c r="L123" s="113">
        <f t="shared" si="14"/>
        <v>0</v>
      </c>
      <c r="M123" s="114"/>
      <c r="N123" s="212">
        <f t="shared" si="15"/>
        <v>0</v>
      </c>
    </row>
    <row r="124" spans="1:14" ht="42.75" customHeight="1">
      <c r="A124" s="171"/>
      <c r="B124" s="105" t="s">
        <v>510</v>
      </c>
      <c r="C124" s="106" t="s">
        <v>290</v>
      </c>
      <c r="D124" s="172" t="s">
        <v>205</v>
      </c>
      <c r="E124" s="154" t="s">
        <v>291</v>
      </c>
      <c r="F124" s="116" t="s">
        <v>29</v>
      </c>
      <c r="G124" s="128">
        <f aca="true" t="shared" si="16" ref="G124:G155">SUM(H124:I124)</f>
        <v>251</v>
      </c>
      <c r="H124" s="129">
        <v>251</v>
      </c>
      <c r="I124" s="110"/>
      <c r="J124" s="112"/>
      <c r="K124" s="112"/>
      <c r="L124" s="113">
        <f t="shared" si="14"/>
        <v>0</v>
      </c>
      <c r="M124" s="114"/>
      <c r="N124" s="212">
        <f t="shared" si="15"/>
        <v>0</v>
      </c>
    </row>
    <row r="125" spans="1:14" ht="47.25" customHeight="1">
      <c r="A125" s="171"/>
      <c r="B125" s="105" t="s">
        <v>511</v>
      </c>
      <c r="C125" s="205" t="s">
        <v>292</v>
      </c>
      <c r="D125" s="172" t="s">
        <v>205</v>
      </c>
      <c r="E125" s="154" t="s">
        <v>293</v>
      </c>
      <c r="F125" s="116" t="s">
        <v>211</v>
      </c>
      <c r="G125" s="110">
        <f t="shared" si="16"/>
        <v>585.5</v>
      </c>
      <c r="H125" s="217">
        <v>585.5</v>
      </c>
      <c r="I125" s="128"/>
      <c r="J125" s="112"/>
      <c r="K125" s="112"/>
      <c r="L125" s="113">
        <f t="shared" si="14"/>
        <v>0</v>
      </c>
      <c r="M125" s="114"/>
      <c r="N125" s="212">
        <f t="shared" si="15"/>
        <v>0</v>
      </c>
    </row>
    <row r="126" spans="1:14" ht="48.75" customHeight="1">
      <c r="A126" s="171"/>
      <c r="B126" s="105" t="s">
        <v>512</v>
      </c>
      <c r="C126" s="106" t="s">
        <v>294</v>
      </c>
      <c r="D126" s="172" t="s">
        <v>205</v>
      </c>
      <c r="E126" s="154" t="s">
        <v>295</v>
      </c>
      <c r="F126" s="116" t="s">
        <v>296</v>
      </c>
      <c r="G126" s="110">
        <f t="shared" si="16"/>
        <v>1400</v>
      </c>
      <c r="H126" s="129">
        <v>1400</v>
      </c>
      <c r="I126" s="110"/>
      <c r="J126" s="112"/>
      <c r="K126" s="112"/>
      <c r="L126" s="113">
        <f t="shared" si="14"/>
        <v>0</v>
      </c>
      <c r="M126" s="114"/>
      <c r="N126" s="212">
        <f t="shared" si="15"/>
        <v>0</v>
      </c>
    </row>
    <row r="127" spans="1:14" ht="83.25" customHeight="1">
      <c r="A127" s="171"/>
      <c r="B127" s="105" t="s">
        <v>513</v>
      </c>
      <c r="C127" s="106" t="s">
        <v>297</v>
      </c>
      <c r="D127" s="172" t="s">
        <v>205</v>
      </c>
      <c r="E127" s="154" t="s">
        <v>298</v>
      </c>
      <c r="F127" s="116" t="s">
        <v>299</v>
      </c>
      <c r="G127" s="128">
        <f t="shared" si="16"/>
        <v>1050</v>
      </c>
      <c r="H127" s="129">
        <v>1050</v>
      </c>
      <c r="I127" s="110"/>
      <c r="J127" s="112"/>
      <c r="K127" s="112"/>
      <c r="L127" s="113">
        <f aca="true" t="shared" si="17" ref="L127:L158">K127-J127</f>
        <v>0</v>
      </c>
      <c r="M127" s="114"/>
      <c r="N127" s="212">
        <f aca="true" t="shared" si="18" ref="N127:N158">(M127/G127)*100</f>
        <v>0</v>
      </c>
    </row>
    <row r="128" spans="1:14" ht="68.25" customHeight="1">
      <c r="A128" s="171"/>
      <c r="B128" s="105" t="s">
        <v>514</v>
      </c>
      <c r="C128" s="106" t="s">
        <v>300</v>
      </c>
      <c r="D128" s="172" t="s">
        <v>205</v>
      </c>
      <c r="E128" s="154" t="s">
        <v>301</v>
      </c>
      <c r="F128" s="116" t="s">
        <v>302</v>
      </c>
      <c r="G128" s="128">
        <f t="shared" si="16"/>
        <v>300</v>
      </c>
      <c r="H128" s="129">
        <v>300</v>
      </c>
      <c r="I128" s="110"/>
      <c r="J128" s="112"/>
      <c r="K128" s="112"/>
      <c r="L128" s="113">
        <f t="shared" si="17"/>
        <v>0</v>
      </c>
      <c r="M128" s="114"/>
      <c r="N128" s="212">
        <f t="shared" si="18"/>
        <v>0</v>
      </c>
    </row>
    <row r="129" spans="1:14" ht="70.5" customHeight="1">
      <c r="A129" s="171"/>
      <c r="B129" s="105" t="s">
        <v>515</v>
      </c>
      <c r="C129" s="106" t="s">
        <v>303</v>
      </c>
      <c r="D129" s="172" t="s">
        <v>205</v>
      </c>
      <c r="E129" s="154" t="s">
        <v>304</v>
      </c>
      <c r="F129" s="116" t="s">
        <v>305</v>
      </c>
      <c r="G129" s="110">
        <f t="shared" si="16"/>
        <v>450</v>
      </c>
      <c r="H129" s="129">
        <v>450</v>
      </c>
      <c r="I129" s="110"/>
      <c r="J129" s="112"/>
      <c r="K129" s="112"/>
      <c r="L129" s="113">
        <f t="shared" si="17"/>
        <v>0</v>
      </c>
      <c r="M129" s="114"/>
      <c r="N129" s="212">
        <f t="shared" si="18"/>
        <v>0</v>
      </c>
    </row>
    <row r="130" spans="1:14" ht="51.75" customHeight="1">
      <c r="A130" s="171"/>
      <c r="B130" s="105" t="s">
        <v>516</v>
      </c>
      <c r="C130" s="106" t="s">
        <v>306</v>
      </c>
      <c r="D130" s="172" t="s">
        <v>205</v>
      </c>
      <c r="E130" s="154" t="s">
        <v>307</v>
      </c>
      <c r="F130" s="116" t="s">
        <v>308</v>
      </c>
      <c r="G130" s="128">
        <f t="shared" si="16"/>
        <v>704</v>
      </c>
      <c r="H130" s="129">
        <v>704</v>
      </c>
      <c r="I130" s="110"/>
      <c r="J130" s="112"/>
      <c r="K130" s="112"/>
      <c r="L130" s="113">
        <f t="shared" si="17"/>
        <v>0</v>
      </c>
      <c r="M130" s="114"/>
      <c r="N130" s="212">
        <f t="shared" si="18"/>
        <v>0</v>
      </c>
    </row>
    <row r="131" spans="1:14" ht="46.5" customHeight="1">
      <c r="A131" s="171"/>
      <c r="B131" s="105" t="s">
        <v>517</v>
      </c>
      <c r="C131" s="106" t="s">
        <v>309</v>
      </c>
      <c r="D131" s="172" t="s">
        <v>205</v>
      </c>
      <c r="E131" s="154" t="s">
        <v>310</v>
      </c>
      <c r="F131" s="116" t="s">
        <v>215</v>
      </c>
      <c r="G131" s="128">
        <f t="shared" si="16"/>
        <v>880</v>
      </c>
      <c r="H131" s="129">
        <v>880</v>
      </c>
      <c r="I131" s="110"/>
      <c r="J131" s="112"/>
      <c r="K131" s="112"/>
      <c r="L131" s="113">
        <f t="shared" si="17"/>
        <v>0</v>
      </c>
      <c r="M131" s="114"/>
      <c r="N131" s="212">
        <f t="shared" si="18"/>
        <v>0</v>
      </c>
    </row>
    <row r="132" spans="1:14" ht="48.75" customHeight="1">
      <c r="A132" s="171"/>
      <c r="B132" s="105" t="s">
        <v>518</v>
      </c>
      <c r="C132" s="106" t="s">
        <v>311</v>
      </c>
      <c r="D132" s="172" t="s">
        <v>205</v>
      </c>
      <c r="E132" s="154" t="s">
        <v>312</v>
      </c>
      <c r="F132" s="116" t="s">
        <v>313</v>
      </c>
      <c r="G132" s="110">
        <f t="shared" si="16"/>
        <v>297</v>
      </c>
      <c r="H132" s="129">
        <v>297</v>
      </c>
      <c r="I132" s="110"/>
      <c r="J132" s="112"/>
      <c r="K132" s="112"/>
      <c r="L132" s="113">
        <f t="shared" si="17"/>
        <v>0</v>
      </c>
      <c r="M132" s="114"/>
      <c r="N132" s="212">
        <f t="shared" si="18"/>
        <v>0</v>
      </c>
    </row>
    <row r="133" spans="1:14" ht="45" customHeight="1">
      <c r="A133" s="171"/>
      <c r="B133" s="105" t="s">
        <v>519</v>
      </c>
      <c r="C133" s="106" t="s">
        <v>314</v>
      </c>
      <c r="D133" s="172" t="s">
        <v>205</v>
      </c>
      <c r="E133" s="154" t="s">
        <v>315</v>
      </c>
      <c r="F133" s="116" t="s">
        <v>211</v>
      </c>
      <c r="G133" s="128">
        <f t="shared" si="16"/>
        <v>900</v>
      </c>
      <c r="H133" s="129">
        <v>900</v>
      </c>
      <c r="I133" s="128"/>
      <c r="J133" s="112"/>
      <c r="K133" s="112"/>
      <c r="L133" s="216">
        <f t="shared" si="17"/>
        <v>0</v>
      </c>
      <c r="M133" s="114"/>
      <c r="N133" s="212">
        <f t="shared" si="18"/>
        <v>0</v>
      </c>
    </row>
    <row r="134" spans="1:14" ht="41.25" customHeight="1">
      <c r="A134" s="171"/>
      <c r="B134" s="105" t="s">
        <v>520</v>
      </c>
      <c r="C134" s="106" t="s">
        <v>316</v>
      </c>
      <c r="D134" s="172" t="s">
        <v>205</v>
      </c>
      <c r="E134" s="154" t="s">
        <v>317</v>
      </c>
      <c r="F134" s="116" t="s">
        <v>211</v>
      </c>
      <c r="G134" s="128">
        <f t="shared" si="16"/>
        <v>600</v>
      </c>
      <c r="H134" s="129">
        <v>600</v>
      </c>
      <c r="I134" s="110"/>
      <c r="J134" s="112"/>
      <c r="K134" s="112"/>
      <c r="L134" s="216">
        <f t="shared" si="17"/>
        <v>0</v>
      </c>
      <c r="M134" s="114"/>
      <c r="N134" s="212">
        <f t="shared" si="18"/>
        <v>0</v>
      </c>
    </row>
    <row r="135" spans="1:14" ht="39.75" customHeight="1">
      <c r="A135" s="171"/>
      <c r="B135" s="105" t="s">
        <v>521</v>
      </c>
      <c r="C135" s="106" t="s">
        <v>318</v>
      </c>
      <c r="D135" s="172" t="s">
        <v>205</v>
      </c>
      <c r="E135" s="154" t="s">
        <v>319</v>
      </c>
      <c r="F135" s="116" t="s">
        <v>211</v>
      </c>
      <c r="G135" s="110">
        <f t="shared" si="16"/>
        <v>375</v>
      </c>
      <c r="H135" s="129">
        <v>375</v>
      </c>
      <c r="I135" s="110"/>
      <c r="J135" s="112"/>
      <c r="K135" s="112"/>
      <c r="L135" s="113">
        <f t="shared" si="17"/>
        <v>0</v>
      </c>
      <c r="M135" s="114"/>
      <c r="N135" s="212">
        <f t="shared" si="18"/>
        <v>0</v>
      </c>
    </row>
    <row r="136" spans="1:14" ht="48.75" customHeight="1">
      <c r="A136" s="171"/>
      <c r="B136" s="105" t="s">
        <v>522</v>
      </c>
      <c r="C136" s="106" t="s">
        <v>320</v>
      </c>
      <c r="D136" s="172" t="s">
        <v>205</v>
      </c>
      <c r="E136" s="154" t="s">
        <v>321</v>
      </c>
      <c r="F136" s="116" t="s">
        <v>211</v>
      </c>
      <c r="G136" s="128">
        <f t="shared" si="16"/>
        <v>290</v>
      </c>
      <c r="H136" s="129">
        <v>290</v>
      </c>
      <c r="I136" s="110"/>
      <c r="J136" s="112"/>
      <c r="K136" s="112"/>
      <c r="L136" s="216">
        <f t="shared" si="17"/>
        <v>0</v>
      </c>
      <c r="M136" s="114"/>
      <c r="N136" s="212">
        <f t="shared" si="18"/>
        <v>0</v>
      </c>
    </row>
    <row r="137" spans="1:14" ht="48.75" customHeight="1">
      <c r="A137" s="171"/>
      <c r="B137" s="105" t="s">
        <v>523</v>
      </c>
      <c r="C137" s="106" t="s">
        <v>322</v>
      </c>
      <c r="D137" s="172" t="s">
        <v>205</v>
      </c>
      <c r="E137" s="154" t="s">
        <v>323</v>
      </c>
      <c r="F137" s="116" t="s">
        <v>211</v>
      </c>
      <c r="G137" s="128">
        <f t="shared" si="16"/>
        <v>100</v>
      </c>
      <c r="H137" s="129">
        <v>100</v>
      </c>
      <c r="I137" s="152"/>
      <c r="J137" s="112"/>
      <c r="K137" s="112"/>
      <c r="L137" s="113">
        <f t="shared" si="17"/>
        <v>0</v>
      </c>
      <c r="M137" s="114"/>
      <c r="N137" s="212">
        <f t="shared" si="18"/>
        <v>0</v>
      </c>
    </row>
    <row r="138" spans="1:14" ht="51.75" customHeight="1">
      <c r="A138" s="171"/>
      <c r="B138" s="105" t="s">
        <v>524</v>
      </c>
      <c r="C138" s="106" t="s">
        <v>324</v>
      </c>
      <c r="D138" s="172" t="s">
        <v>205</v>
      </c>
      <c r="E138" s="154" t="s">
        <v>325</v>
      </c>
      <c r="F138" s="116" t="s">
        <v>296</v>
      </c>
      <c r="G138" s="128">
        <f t="shared" si="16"/>
        <v>294</v>
      </c>
      <c r="H138" s="129">
        <v>294</v>
      </c>
      <c r="I138" s="152"/>
      <c r="J138" s="112"/>
      <c r="K138" s="112"/>
      <c r="L138" s="113">
        <f t="shared" si="17"/>
        <v>0</v>
      </c>
      <c r="M138" s="114"/>
      <c r="N138" s="212">
        <f t="shared" si="18"/>
        <v>0</v>
      </c>
    </row>
    <row r="139" spans="1:14" ht="84.75" customHeight="1">
      <c r="A139" s="171"/>
      <c r="B139" s="105" t="s">
        <v>525</v>
      </c>
      <c r="C139" s="106" t="s">
        <v>326</v>
      </c>
      <c r="D139" s="172" t="s">
        <v>205</v>
      </c>
      <c r="E139" s="154" t="s">
        <v>327</v>
      </c>
      <c r="F139" s="116" t="s">
        <v>328</v>
      </c>
      <c r="G139" s="110">
        <f t="shared" si="16"/>
        <v>108</v>
      </c>
      <c r="H139" s="129">
        <v>108</v>
      </c>
      <c r="I139" s="152"/>
      <c r="J139" s="112"/>
      <c r="K139" s="112"/>
      <c r="L139" s="113">
        <f t="shared" si="17"/>
        <v>0</v>
      </c>
      <c r="M139" s="114"/>
      <c r="N139" s="212">
        <f t="shared" si="18"/>
        <v>0</v>
      </c>
    </row>
    <row r="140" spans="1:14" ht="48.75" customHeight="1">
      <c r="A140" s="171"/>
      <c r="B140" s="105" t="s">
        <v>526</v>
      </c>
      <c r="C140" s="106" t="s">
        <v>329</v>
      </c>
      <c r="D140" s="172" t="s">
        <v>205</v>
      </c>
      <c r="E140" s="154" t="s">
        <v>330</v>
      </c>
      <c r="F140" s="116" t="s">
        <v>211</v>
      </c>
      <c r="G140" s="128">
        <f t="shared" si="16"/>
        <v>382.5</v>
      </c>
      <c r="H140" s="217">
        <v>382.5</v>
      </c>
      <c r="I140" s="110"/>
      <c r="J140" s="112"/>
      <c r="K140" s="112"/>
      <c r="L140" s="113">
        <f t="shared" si="17"/>
        <v>0</v>
      </c>
      <c r="M140" s="114"/>
      <c r="N140" s="212">
        <f t="shared" si="18"/>
        <v>0</v>
      </c>
    </row>
    <row r="141" spans="1:14" ht="39" customHeight="1">
      <c r="A141" s="171"/>
      <c r="B141" s="105" t="s">
        <v>527</v>
      </c>
      <c r="C141" s="106" t="s">
        <v>331</v>
      </c>
      <c r="D141" s="172" t="s">
        <v>205</v>
      </c>
      <c r="E141" s="154" t="s">
        <v>332</v>
      </c>
      <c r="F141" s="116" t="s">
        <v>211</v>
      </c>
      <c r="G141" s="128">
        <f t="shared" si="16"/>
        <v>30</v>
      </c>
      <c r="H141" s="129">
        <v>30</v>
      </c>
      <c r="I141" s="110"/>
      <c r="J141" s="112"/>
      <c r="K141" s="112"/>
      <c r="L141" s="113">
        <f t="shared" si="17"/>
        <v>0</v>
      </c>
      <c r="M141" s="114"/>
      <c r="N141" s="212">
        <f t="shared" si="18"/>
        <v>0</v>
      </c>
    </row>
    <row r="142" spans="1:14" ht="44.25" customHeight="1">
      <c r="A142" s="171"/>
      <c r="B142" s="105" t="s">
        <v>528</v>
      </c>
      <c r="C142" s="106" t="s">
        <v>333</v>
      </c>
      <c r="D142" s="172" t="s">
        <v>205</v>
      </c>
      <c r="E142" s="154" t="s">
        <v>334</v>
      </c>
      <c r="F142" s="116" t="s">
        <v>211</v>
      </c>
      <c r="G142" s="110">
        <f t="shared" si="16"/>
        <v>172</v>
      </c>
      <c r="H142" s="129">
        <v>172</v>
      </c>
      <c r="I142" s="128"/>
      <c r="J142" s="112"/>
      <c r="K142" s="112"/>
      <c r="L142" s="113">
        <f t="shared" si="17"/>
        <v>0</v>
      </c>
      <c r="M142" s="114"/>
      <c r="N142" s="212">
        <f t="shared" si="18"/>
        <v>0</v>
      </c>
    </row>
    <row r="143" spans="1:14" ht="45" customHeight="1">
      <c r="A143" s="171"/>
      <c r="B143" s="105" t="s">
        <v>529</v>
      </c>
      <c r="C143" s="106" t="s">
        <v>335</v>
      </c>
      <c r="D143" s="172" t="s">
        <v>205</v>
      </c>
      <c r="E143" s="154" t="s">
        <v>336</v>
      </c>
      <c r="F143" s="116" t="s">
        <v>211</v>
      </c>
      <c r="G143" s="110">
        <f t="shared" si="16"/>
        <v>90</v>
      </c>
      <c r="H143" s="129">
        <v>90</v>
      </c>
      <c r="I143" s="110"/>
      <c r="J143" s="112"/>
      <c r="K143" s="112"/>
      <c r="L143" s="113">
        <f t="shared" si="17"/>
        <v>0</v>
      </c>
      <c r="M143" s="114"/>
      <c r="N143" s="212">
        <f t="shared" si="18"/>
        <v>0</v>
      </c>
    </row>
    <row r="144" spans="1:14" ht="45.75" customHeight="1">
      <c r="A144" s="171"/>
      <c r="B144" s="105" t="s">
        <v>530</v>
      </c>
      <c r="C144" s="106" t="s">
        <v>337</v>
      </c>
      <c r="D144" s="172" t="s">
        <v>205</v>
      </c>
      <c r="E144" s="154" t="s">
        <v>338</v>
      </c>
      <c r="F144" s="116" t="s">
        <v>339</v>
      </c>
      <c r="G144" s="128">
        <f t="shared" si="16"/>
        <v>486</v>
      </c>
      <c r="H144" s="129">
        <v>486</v>
      </c>
      <c r="I144" s="110"/>
      <c r="J144" s="112"/>
      <c r="K144" s="112"/>
      <c r="L144" s="113">
        <f t="shared" si="17"/>
        <v>0</v>
      </c>
      <c r="M144" s="114"/>
      <c r="N144" s="212">
        <f t="shared" si="18"/>
        <v>0</v>
      </c>
    </row>
    <row r="145" spans="1:14" ht="36" customHeight="1">
      <c r="A145" s="171"/>
      <c r="B145" s="105" t="s">
        <v>531</v>
      </c>
      <c r="C145" s="106" t="s">
        <v>340</v>
      </c>
      <c r="D145" s="172" t="s">
        <v>205</v>
      </c>
      <c r="E145" s="154" t="s">
        <v>341</v>
      </c>
      <c r="F145" s="116" t="s">
        <v>308</v>
      </c>
      <c r="G145" s="128">
        <f t="shared" si="16"/>
        <v>336</v>
      </c>
      <c r="H145" s="129">
        <v>336</v>
      </c>
      <c r="I145" s="110"/>
      <c r="J145" s="112"/>
      <c r="K145" s="112"/>
      <c r="L145" s="113">
        <f t="shared" si="17"/>
        <v>0</v>
      </c>
      <c r="M145" s="114"/>
      <c r="N145" s="212">
        <f t="shared" si="18"/>
        <v>0</v>
      </c>
    </row>
    <row r="146" spans="1:14" ht="54" customHeight="1">
      <c r="A146" s="171"/>
      <c r="B146" s="105" t="s">
        <v>532</v>
      </c>
      <c r="C146" s="106" t="s">
        <v>342</v>
      </c>
      <c r="D146" s="172" t="s">
        <v>205</v>
      </c>
      <c r="E146" s="154" t="s">
        <v>343</v>
      </c>
      <c r="F146" s="116" t="s">
        <v>344</v>
      </c>
      <c r="G146" s="110">
        <f t="shared" si="16"/>
        <v>240</v>
      </c>
      <c r="H146" s="129">
        <v>240</v>
      </c>
      <c r="I146" s="110"/>
      <c r="J146" s="112"/>
      <c r="K146" s="112"/>
      <c r="L146" s="113">
        <f t="shared" si="17"/>
        <v>0</v>
      </c>
      <c r="M146" s="114"/>
      <c r="N146" s="212">
        <f t="shared" si="18"/>
        <v>0</v>
      </c>
    </row>
    <row r="147" spans="1:14" ht="54" customHeight="1">
      <c r="A147" s="171"/>
      <c r="B147" s="105" t="s">
        <v>533</v>
      </c>
      <c r="C147" s="106" t="s">
        <v>345</v>
      </c>
      <c r="D147" s="172" t="s">
        <v>205</v>
      </c>
      <c r="E147" s="154" t="s">
        <v>346</v>
      </c>
      <c r="F147" s="116" t="s">
        <v>308</v>
      </c>
      <c r="G147" s="128">
        <f t="shared" si="16"/>
        <v>320</v>
      </c>
      <c r="H147" s="129">
        <v>320</v>
      </c>
      <c r="I147" s="110"/>
      <c r="J147" s="112"/>
      <c r="K147" s="112"/>
      <c r="L147" s="113">
        <f t="shared" si="17"/>
        <v>0</v>
      </c>
      <c r="M147" s="114"/>
      <c r="N147" s="212">
        <f t="shared" si="18"/>
        <v>0</v>
      </c>
    </row>
    <row r="148" spans="1:14" ht="42" customHeight="1">
      <c r="A148" s="171"/>
      <c r="B148" s="105" t="s">
        <v>534</v>
      </c>
      <c r="C148" s="106" t="s">
        <v>347</v>
      </c>
      <c r="D148" s="172" t="s">
        <v>205</v>
      </c>
      <c r="E148" s="154" t="s">
        <v>348</v>
      </c>
      <c r="F148" s="116" t="s">
        <v>308</v>
      </c>
      <c r="G148" s="128">
        <f t="shared" si="16"/>
        <v>2500</v>
      </c>
      <c r="H148" s="129">
        <v>2500</v>
      </c>
      <c r="I148" s="110"/>
      <c r="J148" s="112"/>
      <c r="K148" s="112"/>
      <c r="L148" s="113">
        <f t="shared" si="17"/>
        <v>0</v>
      </c>
      <c r="M148" s="114"/>
      <c r="N148" s="212">
        <f t="shared" si="18"/>
        <v>0</v>
      </c>
    </row>
    <row r="149" spans="1:14" ht="36.75" customHeight="1">
      <c r="A149" s="171"/>
      <c r="B149" s="105" t="s">
        <v>535</v>
      </c>
      <c r="C149" s="106" t="s">
        <v>349</v>
      </c>
      <c r="D149" s="172" t="s">
        <v>205</v>
      </c>
      <c r="E149" s="154" t="s">
        <v>350</v>
      </c>
      <c r="F149" s="116" t="s">
        <v>351</v>
      </c>
      <c r="G149" s="110">
        <f t="shared" si="16"/>
        <v>183</v>
      </c>
      <c r="H149" s="129">
        <v>183</v>
      </c>
      <c r="I149" s="110"/>
      <c r="J149" s="112"/>
      <c r="K149" s="112"/>
      <c r="L149" s="113">
        <f t="shared" si="17"/>
        <v>0</v>
      </c>
      <c r="M149" s="114"/>
      <c r="N149" s="212">
        <f t="shared" si="18"/>
        <v>0</v>
      </c>
    </row>
    <row r="150" spans="1:14" ht="46.5" customHeight="1">
      <c r="A150" s="171"/>
      <c r="B150" s="105" t="s">
        <v>536</v>
      </c>
      <c r="C150" s="106" t="s">
        <v>352</v>
      </c>
      <c r="D150" s="172" t="s">
        <v>205</v>
      </c>
      <c r="E150" s="154" t="s">
        <v>353</v>
      </c>
      <c r="F150" s="116" t="s">
        <v>211</v>
      </c>
      <c r="G150" s="128">
        <f t="shared" si="16"/>
        <v>60</v>
      </c>
      <c r="H150" s="129">
        <v>60</v>
      </c>
      <c r="I150" s="128"/>
      <c r="J150" s="112"/>
      <c r="K150" s="112"/>
      <c r="L150" s="216">
        <f t="shared" si="17"/>
        <v>0</v>
      </c>
      <c r="M150" s="114"/>
      <c r="N150" s="212">
        <f t="shared" si="18"/>
        <v>0</v>
      </c>
    </row>
    <row r="151" spans="1:14" ht="51" customHeight="1">
      <c r="A151" s="171"/>
      <c r="B151" s="105" t="s">
        <v>537</v>
      </c>
      <c r="C151" s="106" t="s">
        <v>354</v>
      </c>
      <c r="D151" s="172" t="s">
        <v>205</v>
      </c>
      <c r="E151" s="154" t="s">
        <v>355</v>
      </c>
      <c r="F151" s="116" t="s">
        <v>308</v>
      </c>
      <c r="G151" s="128">
        <f t="shared" si="16"/>
        <v>500</v>
      </c>
      <c r="H151" s="129">
        <v>500</v>
      </c>
      <c r="I151" s="110"/>
      <c r="J151" s="112"/>
      <c r="K151" s="112"/>
      <c r="L151" s="216">
        <f t="shared" si="17"/>
        <v>0</v>
      </c>
      <c r="M151" s="114"/>
      <c r="N151" s="212">
        <f t="shared" si="18"/>
        <v>0</v>
      </c>
    </row>
    <row r="152" spans="1:14" ht="21" customHeight="1">
      <c r="A152" s="171"/>
      <c r="B152" s="105" t="s">
        <v>538</v>
      </c>
      <c r="C152" s="106" t="s">
        <v>356</v>
      </c>
      <c r="D152" s="172" t="s">
        <v>357</v>
      </c>
      <c r="E152" s="154" t="s">
        <v>356</v>
      </c>
      <c r="F152" s="116" t="s">
        <v>61</v>
      </c>
      <c r="G152" s="110">
        <f t="shared" si="16"/>
        <v>1170</v>
      </c>
      <c r="H152" s="144">
        <v>1170</v>
      </c>
      <c r="I152" s="110"/>
      <c r="J152" s="112"/>
      <c r="K152" s="112"/>
      <c r="L152" s="113">
        <f t="shared" si="17"/>
        <v>0</v>
      </c>
      <c r="M152" s="114"/>
      <c r="N152" s="212">
        <f t="shared" si="18"/>
        <v>0</v>
      </c>
    </row>
    <row r="153" spans="1:14" ht="21" customHeight="1">
      <c r="A153" s="171"/>
      <c r="B153" s="105" t="s">
        <v>539</v>
      </c>
      <c r="C153" s="106" t="s">
        <v>358</v>
      </c>
      <c r="D153" s="172" t="s">
        <v>357</v>
      </c>
      <c r="E153" s="154" t="s">
        <v>358</v>
      </c>
      <c r="F153" s="176" t="s">
        <v>61</v>
      </c>
      <c r="G153" s="128">
        <f t="shared" si="16"/>
        <v>322</v>
      </c>
      <c r="H153" s="144">
        <v>322</v>
      </c>
      <c r="I153" s="110"/>
      <c r="J153" s="112"/>
      <c r="K153" s="112"/>
      <c r="L153" s="216">
        <f t="shared" si="17"/>
        <v>0</v>
      </c>
      <c r="M153" s="114"/>
      <c r="N153" s="212">
        <f t="shared" si="18"/>
        <v>0</v>
      </c>
    </row>
    <row r="154" spans="1:14" ht="46.5" customHeight="1">
      <c r="A154" s="171"/>
      <c r="B154" s="105" t="s">
        <v>540</v>
      </c>
      <c r="C154" s="106" t="s">
        <v>359</v>
      </c>
      <c r="D154" s="172" t="s">
        <v>357</v>
      </c>
      <c r="E154" s="154" t="s">
        <v>359</v>
      </c>
      <c r="F154" s="176" t="s">
        <v>61</v>
      </c>
      <c r="G154" s="128">
        <f t="shared" si="16"/>
        <v>3557</v>
      </c>
      <c r="H154" s="144">
        <v>3557</v>
      </c>
      <c r="I154" s="152"/>
      <c r="J154" s="112"/>
      <c r="K154" s="112"/>
      <c r="L154" s="113">
        <f t="shared" si="17"/>
        <v>0</v>
      </c>
      <c r="M154" s="114"/>
      <c r="N154" s="212">
        <f t="shared" si="18"/>
        <v>0</v>
      </c>
    </row>
    <row r="155" spans="1:14" ht="39" customHeight="1">
      <c r="A155" s="171"/>
      <c r="B155" s="105" t="s">
        <v>541</v>
      </c>
      <c r="C155" s="106" t="s">
        <v>360</v>
      </c>
      <c r="D155" s="172" t="s">
        <v>357</v>
      </c>
      <c r="E155" s="154" t="s">
        <v>360</v>
      </c>
      <c r="F155" s="176" t="s">
        <v>61</v>
      </c>
      <c r="G155" s="128">
        <f t="shared" si="16"/>
        <v>2000</v>
      </c>
      <c r="H155" s="144">
        <v>2000</v>
      </c>
      <c r="I155" s="152"/>
      <c r="J155" s="112"/>
      <c r="K155" s="112"/>
      <c r="L155" s="113">
        <f t="shared" si="17"/>
        <v>0</v>
      </c>
      <c r="M155" s="114"/>
      <c r="N155" s="212">
        <f t="shared" si="18"/>
        <v>0</v>
      </c>
    </row>
    <row r="156" spans="1:14" ht="33" customHeight="1">
      <c r="A156" s="171"/>
      <c r="B156" s="105" t="s">
        <v>542</v>
      </c>
      <c r="C156" s="106" t="s">
        <v>361</v>
      </c>
      <c r="D156" s="172" t="s">
        <v>357</v>
      </c>
      <c r="E156" s="154" t="s">
        <v>361</v>
      </c>
      <c r="F156" s="176" t="s">
        <v>61</v>
      </c>
      <c r="G156" s="110">
        <f aca="true" t="shared" si="19" ref="G156:G187">SUM(H156:I156)</f>
        <v>800</v>
      </c>
      <c r="H156" s="144">
        <v>800</v>
      </c>
      <c r="I156" s="152"/>
      <c r="J156" s="112"/>
      <c r="K156" s="112"/>
      <c r="L156" s="113">
        <f t="shared" si="17"/>
        <v>0</v>
      </c>
      <c r="M156" s="114"/>
      <c r="N156" s="212">
        <f t="shared" si="18"/>
        <v>0</v>
      </c>
    </row>
    <row r="157" spans="1:14" ht="21" customHeight="1">
      <c r="A157" s="275" t="s">
        <v>362</v>
      </c>
      <c r="B157" s="105" t="s">
        <v>543</v>
      </c>
      <c r="C157" s="106" t="s">
        <v>363</v>
      </c>
      <c r="D157" s="172" t="s">
        <v>364</v>
      </c>
      <c r="E157" s="108" t="s">
        <v>840</v>
      </c>
      <c r="F157" s="176" t="s">
        <v>61</v>
      </c>
      <c r="G157" s="128">
        <f t="shared" si="19"/>
        <v>0</v>
      </c>
      <c r="H157" s="144">
        <v>0</v>
      </c>
      <c r="I157" s="110"/>
      <c r="J157" s="112"/>
      <c r="K157" s="112"/>
      <c r="L157" s="113">
        <f t="shared" si="17"/>
        <v>0</v>
      </c>
      <c r="M157" s="114"/>
      <c r="N157" s="212" t="e">
        <f t="shared" si="18"/>
        <v>#DIV/0!</v>
      </c>
    </row>
    <row r="158" spans="1:14" ht="21" customHeight="1">
      <c r="A158" s="171"/>
      <c r="B158" s="105" t="s">
        <v>544</v>
      </c>
      <c r="C158" s="106" t="s">
        <v>365</v>
      </c>
      <c r="D158" s="172" t="s">
        <v>364</v>
      </c>
      <c r="E158" s="108" t="s">
        <v>365</v>
      </c>
      <c r="F158" s="176" t="s">
        <v>61</v>
      </c>
      <c r="G158" s="128">
        <f t="shared" si="19"/>
        <v>3000</v>
      </c>
      <c r="H158" s="144">
        <v>3000</v>
      </c>
      <c r="I158" s="110"/>
      <c r="J158" s="112"/>
      <c r="K158" s="112"/>
      <c r="L158" s="113">
        <f t="shared" si="17"/>
        <v>0</v>
      </c>
      <c r="M158" s="114"/>
      <c r="N158" s="212">
        <f t="shared" si="18"/>
        <v>0</v>
      </c>
    </row>
    <row r="159" spans="1:14" ht="50.25" customHeight="1">
      <c r="A159" s="171"/>
      <c r="B159" s="105" t="s">
        <v>545</v>
      </c>
      <c r="C159" s="168" t="s">
        <v>366</v>
      </c>
      <c r="D159" s="153" t="s">
        <v>367</v>
      </c>
      <c r="E159" s="218" t="s">
        <v>368</v>
      </c>
      <c r="F159" s="219" t="s">
        <v>61</v>
      </c>
      <c r="G159" s="110">
        <f t="shared" si="19"/>
        <v>1751</v>
      </c>
      <c r="H159" s="144">
        <v>1751</v>
      </c>
      <c r="I159" s="128"/>
      <c r="J159" s="112"/>
      <c r="K159" s="112"/>
      <c r="L159" s="113">
        <f aca="true" t="shared" si="20" ref="L159:L190">K159-J159</f>
        <v>0</v>
      </c>
      <c r="M159" s="114"/>
      <c r="N159" s="212">
        <f aca="true" t="shared" si="21" ref="N159:N190">(M159/G159)*100</f>
        <v>0</v>
      </c>
    </row>
    <row r="160" spans="1:14" ht="39" customHeight="1">
      <c r="A160" s="171"/>
      <c r="B160" s="105" t="s">
        <v>546</v>
      </c>
      <c r="C160" s="168" t="s">
        <v>369</v>
      </c>
      <c r="D160" s="153" t="s">
        <v>367</v>
      </c>
      <c r="E160" s="220" t="s">
        <v>369</v>
      </c>
      <c r="F160" s="221" t="s">
        <v>61</v>
      </c>
      <c r="G160" s="110">
        <f t="shared" si="19"/>
        <v>700</v>
      </c>
      <c r="H160" s="144">
        <v>700</v>
      </c>
      <c r="I160" s="110"/>
      <c r="J160" s="112"/>
      <c r="K160" s="112"/>
      <c r="L160" s="113">
        <f t="shared" si="20"/>
        <v>0</v>
      </c>
      <c r="M160" s="114"/>
      <c r="N160" s="212">
        <f t="shared" si="21"/>
        <v>0</v>
      </c>
    </row>
    <row r="161" spans="1:14" ht="53.25" customHeight="1">
      <c r="A161" s="171"/>
      <c r="B161" s="105" t="s">
        <v>547</v>
      </c>
      <c r="C161" s="168" t="s">
        <v>370</v>
      </c>
      <c r="D161" s="153" t="s">
        <v>367</v>
      </c>
      <c r="E161" s="209" t="s">
        <v>371</v>
      </c>
      <c r="F161" s="221" t="s">
        <v>61</v>
      </c>
      <c r="G161" s="128">
        <f t="shared" si="19"/>
        <v>200</v>
      </c>
      <c r="H161" s="144">
        <v>200</v>
      </c>
      <c r="I161" s="110"/>
      <c r="J161" s="112"/>
      <c r="K161" s="112"/>
      <c r="L161" s="113">
        <f t="shared" si="20"/>
        <v>0</v>
      </c>
      <c r="M161" s="114"/>
      <c r="N161" s="212">
        <f t="shared" si="21"/>
        <v>0</v>
      </c>
    </row>
    <row r="162" spans="1:14" ht="39" customHeight="1">
      <c r="A162" s="171"/>
      <c r="B162" s="105" t="s">
        <v>548</v>
      </c>
      <c r="C162" s="168" t="s">
        <v>372</v>
      </c>
      <c r="D162" s="153" t="s">
        <v>367</v>
      </c>
      <c r="E162" s="209" t="s">
        <v>373</v>
      </c>
      <c r="F162" s="221" t="s">
        <v>61</v>
      </c>
      <c r="G162" s="128">
        <f t="shared" si="19"/>
        <v>840</v>
      </c>
      <c r="H162" s="144">
        <v>840</v>
      </c>
      <c r="I162" s="110"/>
      <c r="J162" s="112"/>
      <c r="K162" s="112"/>
      <c r="L162" s="113">
        <f t="shared" si="20"/>
        <v>0</v>
      </c>
      <c r="M162" s="114"/>
      <c r="N162" s="212">
        <f t="shared" si="21"/>
        <v>0</v>
      </c>
    </row>
    <row r="163" spans="1:14" ht="74.25" customHeight="1">
      <c r="A163" s="171"/>
      <c r="B163" s="105" t="s">
        <v>549</v>
      </c>
      <c r="C163" s="168" t="s">
        <v>374</v>
      </c>
      <c r="D163" s="153" t="s">
        <v>375</v>
      </c>
      <c r="E163" s="220" t="s">
        <v>376</v>
      </c>
      <c r="F163" s="221" t="s">
        <v>61</v>
      </c>
      <c r="G163" s="110">
        <f t="shared" si="19"/>
        <v>15000</v>
      </c>
      <c r="H163" s="144">
        <v>15000</v>
      </c>
      <c r="I163" s="110"/>
      <c r="J163" s="112"/>
      <c r="K163" s="112"/>
      <c r="L163" s="113">
        <f t="shared" si="20"/>
        <v>0</v>
      </c>
      <c r="M163" s="114"/>
      <c r="N163" s="212">
        <f t="shared" si="21"/>
        <v>0</v>
      </c>
    </row>
    <row r="164" spans="1:14" ht="48.75" customHeight="1">
      <c r="A164" s="171"/>
      <c r="B164" s="105" t="s">
        <v>550</v>
      </c>
      <c r="C164" s="168" t="s">
        <v>377</v>
      </c>
      <c r="D164" s="153" t="s">
        <v>375</v>
      </c>
      <c r="E164" s="209" t="s">
        <v>378</v>
      </c>
      <c r="F164" s="221" t="s">
        <v>125</v>
      </c>
      <c r="G164" s="128">
        <f t="shared" si="19"/>
        <v>4279</v>
      </c>
      <c r="H164" s="144">
        <v>4279</v>
      </c>
      <c r="I164" s="110"/>
      <c r="J164" s="112"/>
      <c r="K164" s="112"/>
      <c r="L164" s="113">
        <f t="shared" si="20"/>
        <v>0</v>
      </c>
      <c r="M164" s="114"/>
      <c r="N164" s="212">
        <f t="shared" si="21"/>
        <v>0</v>
      </c>
    </row>
    <row r="165" spans="1:14" ht="57" customHeight="1">
      <c r="A165" s="171"/>
      <c r="B165" s="105" t="s">
        <v>551</v>
      </c>
      <c r="C165" s="106" t="s">
        <v>379</v>
      </c>
      <c r="D165" s="172" t="s">
        <v>380</v>
      </c>
      <c r="E165" s="209" t="s">
        <v>381</v>
      </c>
      <c r="F165" s="221" t="s">
        <v>61</v>
      </c>
      <c r="G165" s="128">
        <f t="shared" si="19"/>
        <v>3614</v>
      </c>
      <c r="H165" s="144">
        <v>3614</v>
      </c>
      <c r="I165" s="110"/>
      <c r="J165" s="112"/>
      <c r="K165" s="112"/>
      <c r="L165" s="113">
        <f t="shared" si="20"/>
        <v>0</v>
      </c>
      <c r="M165" s="114"/>
      <c r="N165" s="212">
        <f t="shared" si="21"/>
        <v>0</v>
      </c>
    </row>
    <row r="166" spans="1:14" ht="90" customHeight="1">
      <c r="A166" s="171"/>
      <c r="B166" s="105" t="s">
        <v>552</v>
      </c>
      <c r="C166" s="106" t="s">
        <v>382</v>
      </c>
      <c r="D166" s="172" t="s">
        <v>380</v>
      </c>
      <c r="E166" s="220" t="s">
        <v>383</v>
      </c>
      <c r="F166" s="221" t="s">
        <v>61</v>
      </c>
      <c r="G166" s="110">
        <f t="shared" si="19"/>
        <v>441</v>
      </c>
      <c r="H166" s="129">
        <v>441</v>
      </c>
      <c r="I166" s="110"/>
      <c r="J166" s="112"/>
      <c r="K166" s="112"/>
      <c r="L166" s="113">
        <f t="shared" si="20"/>
        <v>0</v>
      </c>
      <c r="M166" s="114"/>
      <c r="N166" s="212">
        <f t="shared" si="21"/>
        <v>0</v>
      </c>
    </row>
    <row r="167" spans="1:14" ht="74.25" customHeight="1">
      <c r="A167" s="171"/>
      <c r="B167" s="105" t="s">
        <v>553</v>
      </c>
      <c r="C167" s="106" t="s">
        <v>384</v>
      </c>
      <c r="D167" s="172" t="s">
        <v>380</v>
      </c>
      <c r="E167" s="108" t="s">
        <v>385</v>
      </c>
      <c r="F167" s="116" t="s">
        <v>61</v>
      </c>
      <c r="G167" s="128">
        <f t="shared" si="19"/>
        <v>840</v>
      </c>
      <c r="H167" s="129">
        <v>840</v>
      </c>
      <c r="I167" s="128"/>
      <c r="J167" s="112"/>
      <c r="K167" s="112"/>
      <c r="L167" s="216">
        <f t="shared" si="20"/>
        <v>0</v>
      </c>
      <c r="M167" s="114"/>
      <c r="N167" s="212">
        <f t="shared" si="21"/>
        <v>0</v>
      </c>
    </row>
    <row r="168" spans="1:14" ht="30" customHeight="1">
      <c r="A168" s="171"/>
      <c r="B168" s="105" t="s">
        <v>554</v>
      </c>
      <c r="C168" s="106" t="s">
        <v>386</v>
      </c>
      <c r="D168" s="172" t="s">
        <v>380</v>
      </c>
      <c r="E168" s="142" t="s">
        <v>387</v>
      </c>
      <c r="F168" s="116" t="s">
        <v>61</v>
      </c>
      <c r="G168" s="128">
        <f t="shared" si="19"/>
        <v>595</v>
      </c>
      <c r="H168" s="129">
        <v>595</v>
      </c>
      <c r="I168" s="110"/>
      <c r="J168" s="112"/>
      <c r="K168" s="112"/>
      <c r="L168" s="216">
        <f t="shared" si="20"/>
        <v>0</v>
      </c>
      <c r="M168" s="114"/>
      <c r="N168" s="212">
        <f t="shared" si="21"/>
        <v>0</v>
      </c>
    </row>
    <row r="169" spans="1:14" ht="56.25" customHeight="1">
      <c r="A169" s="171"/>
      <c r="B169" s="105" t="s">
        <v>555</v>
      </c>
      <c r="C169" s="106" t="s">
        <v>388</v>
      </c>
      <c r="D169" s="172" t="s">
        <v>380</v>
      </c>
      <c r="E169" s="142" t="s">
        <v>389</v>
      </c>
      <c r="F169" s="116" t="s">
        <v>61</v>
      </c>
      <c r="G169" s="110">
        <f t="shared" si="19"/>
        <v>1862</v>
      </c>
      <c r="H169" s="129">
        <v>1862</v>
      </c>
      <c r="I169" s="110"/>
      <c r="J169" s="112"/>
      <c r="K169" s="112"/>
      <c r="L169" s="113">
        <f t="shared" si="20"/>
        <v>0</v>
      </c>
      <c r="M169" s="114"/>
      <c r="N169" s="212">
        <f t="shared" si="21"/>
        <v>0</v>
      </c>
    </row>
    <row r="170" spans="1:14" ht="97.5" customHeight="1">
      <c r="A170" s="171"/>
      <c r="B170" s="105" t="s">
        <v>556</v>
      </c>
      <c r="C170" s="106" t="s">
        <v>390</v>
      </c>
      <c r="D170" s="172" t="s">
        <v>380</v>
      </c>
      <c r="E170" s="108" t="s">
        <v>391</v>
      </c>
      <c r="F170" s="176" t="s">
        <v>61</v>
      </c>
      <c r="G170" s="128">
        <f t="shared" si="19"/>
        <v>745</v>
      </c>
      <c r="H170" s="129">
        <v>745</v>
      </c>
      <c r="I170" s="110"/>
      <c r="J170" s="112"/>
      <c r="K170" s="112"/>
      <c r="L170" s="216">
        <f t="shared" si="20"/>
        <v>0</v>
      </c>
      <c r="M170" s="114"/>
      <c r="N170" s="212">
        <f t="shared" si="21"/>
        <v>0</v>
      </c>
    </row>
    <row r="171" spans="1:14" ht="57.75" customHeight="1">
      <c r="A171" s="171"/>
      <c r="B171" s="105" t="s">
        <v>557</v>
      </c>
      <c r="C171" s="106" t="s">
        <v>392</v>
      </c>
      <c r="D171" s="172" t="s">
        <v>380</v>
      </c>
      <c r="E171" s="108" t="s">
        <v>393</v>
      </c>
      <c r="F171" s="176" t="s">
        <v>394</v>
      </c>
      <c r="G171" s="128">
        <f t="shared" si="19"/>
        <v>309</v>
      </c>
      <c r="H171" s="129">
        <v>309</v>
      </c>
      <c r="I171" s="152"/>
      <c r="J171" s="112"/>
      <c r="K171" s="112"/>
      <c r="L171" s="113">
        <f t="shared" si="20"/>
        <v>0</v>
      </c>
      <c r="M171" s="114"/>
      <c r="N171" s="212">
        <f t="shared" si="21"/>
        <v>0</v>
      </c>
    </row>
    <row r="172" spans="1:14" ht="21" customHeight="1">
      <c r="A172" s="171"/>
      <c r="B172" s="105" t="s">
        <v>558</v>
      </c>
      <c r="C172" s="106" t="s">
        <v>395</v>
      </c>
      <c r="D172" s="172" t="s">
        <v>396</v>
      </c>
      <c r="E172" s="108" t="s">
        <v>397</v>
      </c>
      <c r="F172" s="167" t="s">
        <v>61</v>
      </c>
      <c r="G172" s="128">
        <f t="shared" si="19"/>
        <v>694</v>
      </c>
      <c r="H172" s="129">
        <v>694</v>
      </c>
      <c r="I172" s="152"/>
      <c r="J172" s="112"/>
      <c r="K172" s="112"/>
      <c r="L172" s="113">
        <f t="shared" si="20"/>
        <v>0</v>
      </c>
      <c r="M172" s="114"/>
      <c r="N172" s="212">
        <f t="shared" si="21"/>
        <v>0</v>
      </c>
    </row>
    <row r="173" spans="1:14" ht="21" customHeight="1">
      <c r="A173" s="171"/>
      <c r="B173" s="105" t="s">
        <v>559</v>
      </c>
      <c r="C173" s="106" t="s">
        <v>398</v>
      </c>
      <c r="D173" s="172" t="s">
        <v>396</v>
      </c>
      <c r="E173" s="108" t="s">
        <v>399</v>
      </c>
      <c r="F173" s="167" t="s">
        <v>61</v>
      </c>
      <c r="G173" s="110">
        <f t="shared" si="19"/>
        <v>551</v>
      </c>
      <c r="H173" s="129">
        <v>551</v>
      </c>
      <c r="I173" s="152"/>
      <c r="J173" s="112"/>
      <c r="K173" s="112"/>
      <c r="L173" s="113">
        <f t="shared" si="20"/>
        <v>0</v>
      </c>
      <c r="M173" s="114"/>
      <c r="N173" s="212">
        <f t="shared" si="21"/>
        <v>0</v>
      </c>
    </row>
    <row r="174" spans="1:14" ht="21" customHeight="1">
      <c r="A174" s="171"/>
      <c r="B174" s="105" t="s">
        <v>560</v>
      </c>
      <c r="C174" s="106" t="s">
        <v>400</v>
      </c>
      <c r="D174" s="172" t="s">
        <v>396</v>
      </c>
      <c r="E174" s="108" t="s">
        <v>401</v>
      </c>
      <c r="F174" s="167" t="s">
        <v>61</v>
      </c>
      <c r="G174" s="128">
        <f t="shared" si="19"/>
        <v>910</v>
      </c>
      <c r="H174" s="129">
        <v>910</v>
      </c>
      <c r="I174" s="110"/>
      <c r="J174" s="112"/>
      <c r="K174" s="112"/>
      <c r="L174" s="113">
        <f t="shared" si="20"/>
        <v>0</v>
      </c>
      <c r="M174" s="114"/>
      <c r="N174" s="212">
        <f t="shared" si="21"/>
        <v>0</v>
      </c>
    </row>
    <row r="175" spans="1:14" ht="45" customHeight="1">
      <c r="A175" s="171"/>
      <c r="B175" s="105" t="s">
        <v>561</v>
      </c>
      <c r="C175" s="106" t="s">
        <v>402</v>
      </c>
      <c r="D175" s="172" t="s">
        <v>403</v>
      </c>
      <c r="E175" s="108" t="s">
        <v>404</v>
      </c>
      <c r="F175" s="176" t="s">
        <v>83</v>
      </c>
      <c r="G175" s="128">
        <f t="shared" si="19"/>
        <v>195</v>
      </c>
      <c r="H175" s="129">
        <v>195</v>
      </c>
      <c r="I175" s="110"/>
      <c r="J175" s="112"/>
      <c r="K175" s="112"/>
      <c r="L175" s="113">
        <f t="shared" si="20"/>
        <v>0</v>
      </c>
      <c r="M175" s="114"/>
      <c r="N175" s="212">
        <f t="shared" si="21"/>
        <v>0</v>
      </c>
    </row>
    <row r="176" spans="1:14" ht="21" customHeight="1">
      <c r="A176" s="171"/>
      <c r="B176" s="105" t="s">
        <v>562</v>
      </c>
      <c r="C176" s="168" t="s">
        <v>405</v>
      </c>
      <c r="D176" s="153" t="s">
        <v>406</v>
      </c>
      <c r="E176" s="218" t="s">
        <v>405</v>
      </c>
      <c r="F176" s="219" t="s">
        <v>61</v>
      </c>
      <c r="G176" s="110">
        <f t="shared" si="19"/>
        <v>850</v>
      </c>
      <c r="H176" s="144">
        <v>850</v>
      </c>
      <c r="I176" s="128"/>
      <c r="J176" s="112"/>
      <c r="K176" s="112"/>
      <c r="L176" s="113">
        <f t="shared" si="20"/>
        <v>0</v>
      </c>
      <c r="M176" s="114"/>
      <c r="N176" s="212">
        <f t="shared" si="21"/>
        <v>0</v>
      </c>
    </row>
    <row r="177" spans="1:14" ht="48.75" customHeight="1">
      <c r="A177" s="171"/>
      <c r="B177" s="105" t="s">
        <v>563</v>
      </c>
      <c r="C177" s="168" t="s">
        <v>407</v>
      </c>
      <c r="D177" s="153" t="s">
        <v>408</v>
      </c>
      <c r="E177" s="108" t="s">
        <v>409</v>
      </c>
      <c r="F177" s="176" t="s">
        <v>410</v>
      </c>
      <c r="G177" s="128">
        <f t="shared" si="19"/>
        <v>527</v>
      </c>
      <c r="H177" s="144">
        <v>527</v>
      </c>
      <c r="I177" s="110"/>
      <c r="J177" s="112"/>
      <c r="K177" s="112"/>
      <c r="L177" s="216">
        <f t="shared" si="20"/>
        <v>0</v>
      </c>
      <c r="M177" s="114"/>
      <c r="N177" s="212">
        <f t="shared" si="21"/>
        <v>0</v>
      </c>
    </row>
    <row r="178" spans="1:14" ht="21" customHeight="1">
      <c r="A178" s="171"/>
      <c r="B178" s="105" t="s">
        <v>564</v>
      </c>
      <c r="C178" s="168" t="s">
        <v>411</v>
      </c>
      <c r="D178" s="153" t="s">
        <v>412</v>
      </c>
      <c r="E178" s="108" t="s">
        <v>413</v>
      </c>
      <c r="F178" s="176" t="s">
        <v>61</v>
      </c>
      <c r="G178" s="128">
        <f t="shared" si="19"/>
        <v>450</v>
      </c>
      <c r="H178" s="144">
        <v>450</v>
      </c>
      <c r="I178" s="152"/>
      <c r="J178" s="112"/>
      <c r="K178" s="112"/>
      <c r="L178" s="113">
        <f t="shared" si="20"/>
        <v>0</v>
      </c>
      <c r="M178" s="114"/>
      <c r="N178" s="212">
        <f t="shared" si="21"/>
        <v>0</v>
      </c>
    </row>
    <row r="179" spans="1:14" ht="39" customHeight="1">
      <c r="A179" s="171"/>
      <c r="B179" s="105" t="s">
        <v>565</v>
      </c>
      <c r="C179" s="168" t="s">
        <v>414</v>
      </c>
      <c r="D179" s="153" t="s">
        <v>412</v>
      </c>
      <c r="E179" s="108" t="s">
        <v>415</v>
      </c>
      <c r="F179" s="176" t="s">
        <v>61</v>
      </c>
      <c r="G179" s="128">
        <f t="shared" si="19"/>
        <v>360</v>
      </c>
      <c r="H179" s="144">
        <v>360</v>
      </c>
      <c r="I179" s="152"/>
      <c r="J179" s="112"/>
      <c r="K179" s="112"/>
      <c r="L179" s="113">
        <f t="shared" si="20"/>
        <v>0</v>
      </c>
      <c r="M179" s="114"/>
      <c r="N179" s="212">
        <f t="shared" si="21"/>
        <v>0</v>
      </c>
    </row>
    <row r="180" spans="1:28" s="224" customFormat="1" ht="21" customHeight="1">
      <c r="A180" s="171"/>
      <c r="B180" s="105" t="s">
        <v>566</v>
      </c>
      <c r="C180" s="168" t="s">
        <v>416</v>
      </c>
      <c r="D180" s="153" t="s">
        <v>417</v>
      </c>
      <c r="E180" s="154" t="s">
        <v>416</v>
      </c>
      <c r="F180" s="176" t="s">
        <v>97</v>
      </c>
      <c r="G180" s="128">
        <f t="shared" si="19"/>
        <v>700</v>
      </c>
      <c r="H180" s="144">
        <v>700</v>
      </c>
      <c r="I180" s="144"/>
      <c r="J180" s="222"/>
      <c r="K180" s="222"/>
      <c r="L180" s="113">
        <f t="shared" si="20"/>
        <v>0</v>
      </c>
      <c r="M180" s="223"/>
      <c r="N180" s="115">
        <f t="shared" si="21"/>
        <v>0</v>
      </c>
      <c r="O180" s="170"/>
      <c r="P180" s="170"/>
      <c r="Q180" s="170"/>
      <c r="R180" s="170"/>
      <c r="S180" s="170"/>
      <c r="T180" s="170"/>
      <c r="U180" s="170"/>
      <c r="V180" s="170"/>
      <c r="W180" s="170"/>
      <c r="X180" s="170"/>
      <c r="Y180" s="170"/>
      <c r="Z180" s="170"/>
      <c r="AA180" s="170"/>
      <c r="AB180" s="170"/>
    </row>
    <row r="181" spans="1:14" ht="32.25" customHeight="1">
      <c r="A181" s="171"/>
      <c r="B181" s="105" t="s">
        <v>567</v>
      </c>
      <c r="C181" s="106" t="s">
        <v>418</v>
      </c>
      <c r="D181" s="153" t="s">
        <v>59</v>
      </c>
      <c r="E181" s="225" t="s">
        <v>419</v>
      </c>
      <c r="F181" s="226" t="s">
        <v>61</v>
      </c>
      <c r="G181" s="128">
        <f t="shared" si="19"/>
        <v>400</v>
      </c>
      <c r="H181" s="129">
        <v>400</v>
      </c>
      <c r="I181" s="110"/>
      <c r="J181" s="112"/>
      <c r="K181" s="112"/>
      <c r="L181" s="113">
        <f t="shared" si="20"/>
        <v>0</v>
      </c>
      <c r="M181" s="114"/>
      <c r="N181" s="212">
        <f t="shared" si="21"/>
        <v>0</v>
      </c>
    </row>
    <row r="182" spans="1:14" ht="36.75" customHeight="1">
      <c r="A182" s="171"/>
      <c r="B182" s="105" t="s">
        <v>568</v>
      </c>
      <c r="C182" s="106" t="s">
        <v>420</v>
      </c>
      <c r="D182" s="153" t="s">
        <v>59</v>
      </c>
      <c r="E182" s="225" t="s">
        <v>421</v>
      </c>
      <c r="F182" s="226" t="s">
        <v>61</v>
      </c>
      <c r="G182" s="128">
        <f t="shared" si="19"/>
        <v>1100</v>
      </c>
      <c r="H182" s="129">
        <v>1100</v>
      </c>
      <c r="I182" s="110"/>
      <c r="J182" s="112"/>
      <c r="K182" s="112"/>
      <c r="L182" s="113">
        <f t="shared" si="20"/>
        <v>0</v>
      </c>
      <c r="M182" s="114"/>
      <c r="N182" s="212">
        <f t="shared" si="21"/>
        <v>0</v>
      </c>
    </row>
    <row r="183" spans="1:14" ht="36" customHeight="1">
      <c r="A183" s="171"/>
      <c r="B183" s="105" t="s">
        <v>569</v>
      </c>
      <c r="C183" s="106" t="s">
        <v>422</v>
      </c>
      <c r="D183" s="153" t="s">
        <v>59</v>
      </c>
      <c r="E183" s="227" t="s">
        <v>423</v>
      </c>
      <c r="F183" s="226" t="s">
        <v>61</v>
      </c>
      <c r="G183" s="110">
        <f t="shared" si="19"/>
        <v>2000</v>
      </c>
      <c r="H183" s="129">
        <v>2000</v>
      </c>
      <c r="I183" s="128"/>
      <c r="J183" s="112"/>
      <c r="K183" s="112"/>
      <c r="L183" s="113">
        <f t="shared" si="20"/>
        <v>0</v>
      </c>
      <c r="M183" s="114"/>
      <c r="N183" s="212">
        <f t="shared" si="21"/>
        <v>0</v>
      </c>
    </row>
    <row r="184" spans="1:14" ht="21" customHeight="1">
      <c r="A184" s="171"/>
      <c r="B184" s="98" t="s">
        <v>424</v>
      </c>
      <c r="C184" s="98" t="s">
        <v>425</v>
      </c>
      <c r="D184" s="155"/>
      <c r="E184" s="132"/>
      <c r="F184" s="133"/>
      <c r="G184" s="101">
        <f t="shared" si="19"/>
        <v>589228</v>
      </c>
      <c r="H184" s="101">
        <f>SUM(H185:H214)</f>
        <v>589228</v>
      </c>
      <c r="I184" s="101">
        <f>SUM(I185:I214)</f>
        <v>0</v>
      </c>
      <c r="J184" s="178">
        <f>SUM(J185:J214)/30</f>
        <v>0</v>
      </c>
      <c r="K184" s="178">
        <f>SUM(K185:K214)/30</f>
        <v>0</v>
      </c>
      <c r="L184" s="178">
        <f t="shared" si="20"/>
        <v>0</v>
      </c>
      <c r="M184" s="103">
        <f>SUM(M185:M214)</f>
        <v>0</v>
      </c>
      <c r="N184" s="104">
        <f t="shared" si="21"/>
        <v>0</v>
      </c>
    </row>
    <row r="185" spans="1:14" ht="44.25" customHeight="1">
      <c r="A185" s="171"/>
      <c r="B185" s="105" t="s">
        <v>426</v>
      </c>
      <c r="C185" s="106" t="s">
        <v>427</v>
      </c>
      <c r="D185" s="153" t="s">
        <v>22</v>
      </c>
      <c r="E185" s="108" t="s">
        <v>428</v>
      </c>
      <c r="F185" s="116" t="s">
        <v>29</v>
      </c>
      <c r="G185" s="152">
        <f t="shared" si="19"/>
        <v>727</v>
      </c>
      <c r="H185" s="111">
        <v>727</v>
      </c>
      <c r="I185" s="152"/>
      <c r="J185" s="112"/>
      <c r="K185" s="112"/>
      <c r="L185" s="113">
        <f t="shared" si="20"/>
        <v>0</v>
      </c>
      <c r="M185" s="114"/>
      <c r="N185" s="115">
        <f t="shared" si="21"/>
        <v>0</v>
      </c>
    </row>
    <row r="186" spans="1:14" ht="170.25" customHeight="1">
      <c r="A186" s="171"/>
      <c r="B186" s="105" t="s">
        <v>841</v>
      </c>
      <c r="C186" s="106" t="s">
        <v>429</v>
      </c>
      <c r="D186" s="153" t="s">
        <v>22</v>
      </c>
      <c r="E186" s="108" t="s">
        <v>430</v>
      </c>
      <c r="F186" s="116" t="s">
        <v>431</v>
      </c>
      <c r="G186" s="152">
        <f t="shared" si="19"/>
        <v>5334</v>
      </c>
      <c r="H186" s="111">
        <v>5334</v>
      </c>
      <c r="I186" s="143"/>
      <c r="J186" s="112"/>
      <c r="K186" s="112"/>
      <c r="L186" s="113">
        <f t="shared" si="20"/>
        <v>0</v>
      </c>
      <c r="M186" s="114"/>
      <c r="N186" s="115">
        <f t="shared" si="21"/>
        <v>0</v>
      </c>
    </row>
    <row r="187" spans="1:14" ht="125.25" customHeight="1">
      <c r="A187" s="171"/>
      <c r="B187" s="105" t="s">
        <v>842</v>
      </c>
      <c r="C187" s="106" t="s">
        <v>432</v>
      </c>
      <c r="D187" s="153" t="s">
        <v>22</v>
      </c>
      <c r="E187" s="108" t="s">
        <v>433</v>
      </c>
      <c r="F187" s="116" t="s">
        <v>434</v>
      </c>
      <c r="G187" s="152">
        <f t="shared" si="19"/>
        <v>159</v>
      </c>
      <c r="H187" s="111">
        <v>159</v>
      </c>
      <c r="I187" s="110"/>
      <c r="J187" s="112"/>
      <c r="K187" s="112"/>
      <c r="L187" s="113">
        <f t="shared" si="20"/>
        <v>0</v>
      </c>
      <c r="M187" s="114"/>
      <c r="N187" s="115">
        <f t="shared" si="21"/>
        <v>0</v>
      </c>
    </row>
    <row r="188" spans="1:14" ht="56.25" customHeight="1">
      <c r="A188" s="171"/>
      <c r="B188" s="105" t="s">
        <v>843</v>
      </c>
      <c r="C188" s="106" t="s">
        <v>435</v>
      </c>
      <c r="D188" s="153" t="s">
        <v>22</v>
      </c>
      <c r="E188" s="108" t="s">
        <v>436</v>
      </c>
      <c r="F188" s="116" t="s">
        <v>437</v>
      </c>
      <c r="G188" s="152">
        <f aca="true" t="shared" si="22" ref="G188:G214">SUM(H188:I188)</f>
        <v>2837</v>
      </c>
      <c r="H188" s="111">
        <v>2837</v>
      </c>
      <c r="I188" s="110"/>
      <c r="J188" s="112"/>
      <c r="K188" s="112"/>
      <c r="L188" s="113">
        <f t="shared" si="20"/>
        <v>0</v>
      </c>
      <c r="M188" s="114"/>
      <c r="N188" s="115">
        <f t="shared" si="21"/>
        <v>0</v>
      </c>
    </row>
    <row r="189" spans="1:14" ht="45.75" customHeight="1">
      <c r="A189" s="171"/>
      <c r="B189" s="105" t="s">
        <v>844</v>
      </c>
      <c r="C189" s="106" t="s">
        <v>438</v>
      </c>
      <c r="D189" s="153" t="s">
        <v>22</v>
      </c>
      <c r="E189" s="108" t="s">
        <v>439</v>
      </c>
      <c r="F189" s="116" t="s">
        <v>29</v>
      </c>
      <c r="G189" s="152">
        <f t="shared" si="22"/>
        <v>2412</v>
      </c>
      <c r="H189" s="111">
        <v>2412</v>
      </c>
      <c r="I189" s="110"/>
      <c r="J189" s="112"/>
      <c r="K189" s="112"/>
      <c r="L189" s="113">
        <f t="shared" si="20"/>
        <v>0</v>
      </c>
      <c r="M189" s="114"/>
      <c r="N189" s="115">
        <f t="shared" si="21"/>
        <v>0</v>
      </c>
    </row>
    <row r="190" spans="1:14" s="145" customFormat="1" ht="39" customHeight="1">
      <c r="A190" s="171"/>
      <c r="B190" s="105" t="s">
        <v>845</v>
      </c>
      <c r="C190" s="106" t="s">
        <v>440</v>
      </c>
      <c r="D190" s="153" t="s">
        <v>70</v>
      </c>
      <c r="E190" s="142" t="s">
        <v>440</v>
      </c>
      <c r="F190" s="116" t="s">
        <v>29</v>
      </c>
      <c r="G190" s="152">
        <f t="shared" si="22"/>
        <v>1000</v>
      </c>
      <c r="H190" s="129">
        <v>1000</v>
      </c>
      <c r="I190" s="228"/>
      <c r="J190" s="112"/>
      <c r="K190" s="112"/>
      <c r="L190" s="113">
        <f t="shared" si="20"/>
        <v>0</v>
      </c>
      <c r="M190" s="114"/>
      <c r="N190" s="115">
        <f t="shared" si="21"/>
        <v>0</v>
      </c>
    </row>
    <row r="191" spans="1:14" s="145" customFormat="1" ht="56.25" customHeight="1">
      <c r="A191" s="171"/>
      <c r="B191" s="105" t="s">
        <v>846</v>
      </c>
      <c r="C191" s="106" t="s">
        <v>441</v>
      </c>
      <c r="D191" s="153" t="s">
        <v>70</v>
      </c>
      <c r="E191" s="218" t="s">
        <v>442</v>
      </c>
      <c r="F191" s="176" t="s">
        <v>847</v>
      </c>
      <c r="G191" s="152">
        <f t="shared" si="22"/>
        <v>1500</v>
      </c>
      <c r="H191" s="129">
        <v>1500</v>
      </c>
      <c r="I191" s="228"/>
      <c r="J191" s="112"/>
      <c r="K191" s="112"/>
      <c r="L191" s="113">
        <f aca="true" t="shared" si="23" ref="L191:L215">K191-J191</f>
        <v>0</v>
      </c>
      <c r="M191" s="114"/>
      <c r="N191" s="115">
        <f aca="true" t="shared" si="24" ref="N191:N215">(M191/G191)*100</f>
        <v>0</v>
      </c>
    </row>
    <row r="192" spans="1:14" s="145" customFormat="1" ht="39" customHeight="1">
      <c r="A192" s="171"/>
      <c r="B192" s="105" t="s">
        <v>848</v>
      </c>
      <c r="C192" s="106" t="s">
        <v>443</v>
      </c>
      <c r="D192" s="153" t="s">
        <v>70</v>
      </c>
      <c r="E192" s="229" t="s">
        <v>444</v>
      </c>
      <c r="F192" s="167" t="s">
        <v>125</v>
      </c>
      <c r="G192" s="152">
        <f t="shared" si="22"/>
        <v>8282</v>
      </c>
      <c r="H192" s="129">
        <v>8282</v>
      </c>
      <c r="I192" s="228"/>
      <c r="J192" s="112"/>
      <c r="K192" s="112"/>
      <c r="L192" s="113">
        <f t="shared" si="23"/>
        <v>0</v>
      </c>
      <c r="M192" s="114"/>
      <c r="N192" s="115">
        <f t="shared" si="24"/>
        <v>0</v>
      </c>
    </row>
    <row r="193" spans="1:14" s="145" customFormat="1" ht="41.25" customHeight="1">
      <c r="A193" s="171"/>
      <c r="B193" s="105" t="s">
        <v>849</v>
      </c>
      <c r="C193" s="168" t="s">
        <v>445</v>
      </c>
      <c r="D193" s="153" t="s">
        <v>70</v>
      </c>
      <c r="E193" s="154" t="s">
        <v>445</v>
      </c>
      <c r="F193" s="167" t="s">
        <v>91</v>
      </c>
      <c r="G193" s="152">
        <f t="shared" si="22"/>
        <v>14286</v>
      </c>
      <c r="H193" s="144">
        <v>14286</v>
      </c>
      <c r="I193" s="128"/>
      <c r="J193" s="112"/>
      <c r="K193" s="230"/>
      <c r="L193" s="113">
        <f t="shared" si="23"/>
        <v>0</v>
      </c>
      <c r="M193" s="114"/>
      <c r="N193" s="115">
        <f t="shared" si="24"/>
        <v>0</v>
      </c>
    </row>
    <row r="194" spans="1:14" s="145" customFormat="1" ht="50.25" customHeight="1">
      <c r="A194" s="171"/>
      <c r="B194" s="105" t="s">
        <v>850</v>
      </c>
      <c r="C194" s="168" t="s">
        <v>446</v>
      </c>
      <c r="D194" s="153" t="s">
        <v>70</v>
      </c>
      <c r="E194" s="229" t="s">
        <v>447</v>
      </c>
      <c r="F194" s="167" t="s">
        <v>61</v>
      </c>
      <c r="G194" s="152">
        <f t="shared" si="22"/>
        <v>23000</v>
      </c>
      <c r="H194" s="144">
        <v>23000</v>
      </c>
      <c r="I194" s="110"/>
      <c r="J194" s="112"/>
      <c r="K194" s="112"/>
      <c r="L194" s="113">
        <f t="shared" si="23"/>
        <v>0</v>
      </c>
      <c r="M194" s="114"/>
      <c r="N194" s="115">
        <f t="shared" si="24"/>
        <v>0</v>
      </c>
    </row>
    <row r="195" spans="1:14" s="145" customFormat="1" ht="60.75" customHeight="1">
      <c r="A195" s="171"/>
      <c r="B195" s="105" t="s">
        <v>851</v>
      </c>
      <c r="C195" s="168" t="s">
        <v>448</v>
      </c>
      <c r="D195" s="153" t="s">
        <v>70</v>
      </c>
      <c r="E195" s="229" t="s">
        <v>449</v>
      </c>
      <c r="F195" s="167" t="s">
        <v>125</v>
      </c>
      <c r="G195" s="152">
        <f t="shared" si="22"/>
        <v>8000</v>
      </c>
      <c r="H195" s="144">
        <v>8000</v>
      </c>
      <c r="I195" s="110"/>
      <c r="J195" s="112"/>
      <c r="K195" s="112"/>
      <c r="L195" s="113">
        <f t="shared" si="23"/>
        <v>0</v>
      </c>
      <c r="M195" s="114"/>
      <c r="N195" s="115">
        <f t="shared" si="24"/>
        <v>0</v>
      </c>
    </row>
    <row r="196" spans="1:14" s="145" customFormat="1" ht="64.5" customHeight="1">
      <c r="A196" s="171"/>
      <c r="B196" s="105" t="s">
        <v>852</v>
      </c>
      <c r="C196" s="106" t="s">
        <v>450</v>
      </c>
      <c r="D196" s="153" t="s">
        <v>451</v>
      </c>
      <c r="E196" s="142" t="s">
        <v>452</v>
      </c>
      <c r="F196" s="109" t="s">
        <v>453</v>
      </c>
      <c r="G196" s="152">
        <f t="shared" si="22"/>
        <v>140000</v>
      </c>
      <c r="H196" s="144">
        <v>140000</v>
      </c>
      <c r="I196" s="110"/>
      <c r="J196" s="112"/>
      <c r="K196" s="112"/>
      <c r="L196" s="113">
        <f t="shared" si="23"/>
        <v>0</v>
      </c>
      <c r="M196" s="114"/>
      <c r="N196" s="115">
        <f t="shared" si="24"/>
        <v>0</v>
      </c>
    </row>
    <row r="197" spans="1:14" s="145" customFormat="1" ht="63" customHeight="1">
      <c r="A197" s="171"/>
      <c r="B197" s="105" t="s">
        <v>853</v>
      </c>
      <c r="C197" s="106" t="s">
        <v>454</v>
      </c>
      <c r="D197" s="153" t="s">
        <v>451</v>
      </c>
      <c r="E197" s="108" t="s">
        <v>455</v>
      </c>
      <c r="F197" s="116" t="s">
        <v>453</v>
      </c>
      <c r="G197" s="152">
        <f t="shared" si="22"/>
        <v>30000</v>
      </c>
      <c r="H197" s="144">
        <v>30000</v>
      </c>
      <c r="I197" s="110"/>
      <c r="J197" s="112"/>
      <c r="K197" s="112"/>
      <c r="L197" s="216">
        <f t="shared" si="23"/>
        <v>0</v>
      </c>
      <c r="M197" s="114"/>
      <c r="N197" s="115">
        <f t="shared" si="24"/>
        <v>0</v>
      </c>
    </row>
    <row r="198" spans="1:14" s="145" customFormat="1" ht="51" customHeight="1">
      <c r="A198" s="171"/>
      <c r="B198" s="105" t="s">
        <v>854</v>
      </c>
      <c r="C198" s="106" t="s">
        <v>456</v>
      </c>
      <c r="D198" s="153" t="s">
        <v>451</v>
      </c>
      <c r="E198" s="108" t="s">
        <v>457</v>
      </c>
      <c r="F198" s="116" t="s">
        <v>458</v>
      </c>
      <c r="G198" s="152">
        <f t="shared" si="22"/>
        <v>68600</v>
      </c>
      <c r="H198" s="144">
        <v>68600</v>
      </c>
      <c r="I198" s="110"/>
      <c r="J198" s="112"/>
      <c r="K198" s="112"/>
      <c r="L198" s="113">
        <f t="shared" si="23"/>
        <v>0</v>
      </c>
      <c r="M198" s="114"/>
      <c r="N198" s="115">
        <f t="shared" si="24"/>
        <v>0</v>
      </c>
    </row>
    <row r="199" spans="1:14" s="145" customFormat="1" ht="39" customHeight="1">
      <c r="A199" s="171"/>
      <c r="B199" s="105" t="s">
        <v>855</v>
      </c>
      <c r="C199" s="168" t="s">
        <v>459</v>
      </c>
      <c r="D199" s="153" t="s">
        <v>451</v>
      </c>
      <c r="E199" s="108" t="s">
        <v>460</v>
      </c>
      <c r="F199" s="116" t="s">
        <v>61</v>
      </c>
      <c r="G199" s="152">
        <f t="shared" si="22"/>
        <v>44</v>
      </c>
      <c r="H199" s="144">
        <v>44</v>
      </c>
      <c r="I199" s="110"/>
      <c r="J199" s="112"/>
      <c r="K199" s="112"/>
      <c r="L199" s="113">
        <f t="shared" si="23"/>
        <v>0</v>
      </c>
      <c r="M199" s="114"/>
      <c r="N199" s="115">
        <f t="shared" si="24"/>
        <v>0</v>
      </c>
    </row>
    <row r="200" spans="1:14" s="145" customFormat="1" ht="48" customHeight="1">
      <c r="A200" s="171"/>
      <c r="B200" s="105" t="s">
        <v>856</v>
      </c>
      <c r="C200" s="168" t="s">
        <v>461</v>
      </c>
      <c r="D200" s="153" t="s">
        <v>451</v>
      </c>
      <c r="E200" s="108" t="s">
        <v>462</v>
      </c>
      <c r="F200" s="116" t="s">
        <v>463</v>
      </c>
      <c r="G200" s="152">
        <f t="shared" si="22"/>
        <v>4402</v>
      </c>
      <c r="H200" s="144">
        <v>4402</v>
      </c>
      <c r="I200" s="110"/>
      <c r="J200" s="112"/>
      <c r="K200" s="112"/>
      <c r="L200" s="113">
        <f t="shared" si="23"/>
        <v>0</v>
      </c>
      <c r="M200" s="114"/>
      <c r="N200" s="115">
        <f t="shared" si="24"/>
        <v>0</v>
      </c>
    </row>
    <row r="201" spans="1:14" s="145" customFormat="1" ht="60.75" customHeight="1">
      <c r="A201" s="171"/>
      <c r="B201" s="105" t="s">
        <v>857</v>
      </c>
      <c r="C201" s="168" t="s">
        <v>464</v>
      </c>
      <c r="D201" s="153" t="s">
        <v>465</v>
      </c>
      <c r="E201" s="142" t="s">
        <v>466</v>
      </c>
      <c r="F201" s="109" t="s">
        <v>467</v>
      </c>
      <c r="G201" s="152">
        <f t="shared" si="22"/>
        <v>2000</v>
      </c>
      <c r="H201" s="144">
        <v>2000</v>
      </c>
      <c r="I201" s="110"/>
      <c r="J201" s="112"/>
      <c r="K201" s="112"/>
      <c r="L201" s="113">
        <f t="shared" si="23"/>
        <v>0</v>
      </c>
      <c r="M201" s="114"/>
      <c r="N201" s="115">
        <f t="shared" si="24"/>
        <v>0</v>
      </c>
    </row>
    <row r="202" spans="1:14" s="145" customFormat="1" ht="61.5" customHeight="1">
      <c r="A202" s="171"/>
      <c r="B202" s="105" t="s">
        <v>858</v>
      </c>
      <c r="C202" s="168" t="s">
        <v>468</v>
      </c>
      <c r="D202" s="153" t="s">
        <v>465</v>
      </c>
      <c r="E202" s="108" t="s">
        <v>466</v>
      </c>
      <c r="F202" s="109" t="s">
        <v>467</v>
      </c>
      <c r="G202" s="152">
        <f t="shared" si="22"/>
        <v>1245</v>
      </c>
      <c r="H202" s="144">
        <v>1245</v>
      </c>
      <c r="I202" s="152"/>
      <c r="J202" s="112"/>
      <c r="K202" s="112"/>
      <c r="L202" s="113">
        <f t="shared" si="23"/>
        <v>0</v>
      </c>
      <c r="M202" s="114"/>
      <c r="N202" s="115">
        <f t="shared" si="24"/>
        <v>0</v>
      </c>
    </row>
    <row r="203" spans="1:14" ht="78.75" customHeight="1">
      <c r="A203" s="171"/>
      <c r="B203" s="105" t="s">
        <v>859</v>
      </c>
      <c r="C203" s="168" t="s">
        <v>469</v>
      </c>
      <c r="D203" s="153" t="s">
        <v>465</v>
      </c>
      <c r="E203" s="108" t="s">
        <v>470</v>
      </c>
      <c r="F203" s="109" t="s">
        <v>467</v>
      </c>
      <c r="G203" s="152">
        <f t="shared" si="22"/>
        <v>1500</v>
      </c>
      <c r="H203" s="144">
        <v>1500</v>
      </c>
      <c r="I203" s="152"/>
      <c r="J203" s="112"/>
      <c r="K203" s="112"/>
      <c r="L203" s="113">
        <f t="shared" si="23"/>
        <v>0</v>
      </c>
      <c r="M203" s="114"/>
      <c r="N203" s="115">
        <f t="shared" si="24"/>
        <v>0</v>
      </c>
    </row>
    <row r="204" spans="1:14" ht="69.75" customHeight="1">
      <c r="A204" s="171"/>
      <c r="B204" s="105" t="s">
        <v>860</v>
      </c>
      <c r="C204" s="168" t="s">
        <v>471</v>
      </c>
      <c r="D204" s="153" t="s">
        <v>465</v>
      </c>
      <c r="E204" s="108" t="s">
        <v>472</v>
      </c>
      <c r="F204" s="109" t="s">
        <v>467</v>
      </c>
      <c r="G204" s="152">
        <f t="shared" si="22"/>
        <v>2500</v>
      </c>
      <c r="H204" s="144">
        <v>2500</v>
      </c>
      <c r="I204" s="143"/>
      <c r="J204" s="112"/>
      <c r="K204" s="112"/>
      <c r="L204" s="113">
        <f t="shared" si="23"/>
        <v>0</v>
      </c>
      <c r="M204" s="114"/>
      <c r="N204" s="115">
        <f t="shared" si="24"/>
        <v>0</v>
      </c>
    </row>
    <row r="205" spans="1:14" ht="57" customHeight="1">
      <c r="A205" s="171"/>
      <c r="B205" s="105" t="s">
        <v>861</v>
      </c>
      <c r="C205" s="168" t="s">
        <v>473</v>
      </c>
      <c r="D205" s="153" t="s">
        <v>465</v>
      </c>
      <c r="E205" s="108" t="s">
        <v>474</v>
      </c>
      <c r="F205" s="109" t="s">
        <v>467</v>
      </c>
      <c r="G205" s="152">
        <f t="shared" si="22"/>
        <v>12000</v>
      </c>
      <c r="H205" s="144">
        <v>12000</v>
      </c>
      <c r="I205" s="110"/>
      <c r="J205" s="112"/>
      <c r="K205" s="112"/>
      <c r="L205" s="113">
        <f t="shared" si="23"/>
        <v>0</v>
      </c>
      <c r="M205" s="114"/>
      <c r="N205" s="115">
        <f t="shared" si="24"/>
        <v>0</v>
      </c>
    </row>
    <row r="206" spans="1:14" ht="60" customHeight="1">
      <c r="A206" s="171"/>
      <c r="B206" s="105" t="s">
        <v>862</v>
      </c>
      <c r="C206" s="168" t="s">
        <v>475</v>
      </c>
      <c r="D206" s="153" t="s">
        <v>465</v>
      </c>
      <c r="E206" s="229" t="s">
        <v>476</v>
      </c>
      <c r="F206" s="109" t="s">
        <v>467</v>
      </c>
      <c r="G206" s="152">
        <f t="shared" si="22"/>
        <v>5000</v>
      </c>
      <c r="H206" s="144">
        <v>5000</v>
      </c>
      <c r="I206" s="110"/>
      <c r="J206" s="112"/>
      <c r="K206" s="112"/>
      <c r="L206" s="113">
        <f t="shared" si="23"/>
        <v>0</v>
      </c>
      <c r="M206" s="114"/>
      <c r="N206" s="115">
        <f t="shared" si="24"/>
        <v>0</v>
      </c>
    </row>
    <row r="207" spans="1:14" ht="51.75" customHeight="1">
      <c r="A207" s="171"/>
      <c r="B207" s="105" t="s">
        <v>863</v>
      </c>
      <c r="C207" s="168" t="s">
        <v>477</v>
      </c>
      <c r="D207" s="153" t="s">
        <v>465</v>
      </c>
      <c r="E207" s="229" t="s">
        <v>478</v>
      </c>
      <c r="F207" s="109" t="s">
        <v>467</v>
      </c>
      <c r="G207" s="152">
        <f t="shared" si="22"/>
        <v>1471</v>
      </c>
      <c r="H207" s="144">
        <v>1471</v>
      </c>
      <c r="I207" s="110"/>
      <c r="J207" s="112"/>
      <c r="K207" s="112"/>
      <c r="L207" s="113">
        <f t="shared" si="23"/>
        <v>0</v>
      </c>
      <c r="M207" s="114"/>
      <c r="N207" s="115">
        <f t="shared" si="24"/>
        <v>0</v>
      </c>
    </row>
    <row r="208" spans="1:14" s="145" customFormat="1" ht="88.5" customHeight="1">
      <c r="A208" s="171"/>
      <c r="B208" s="105" t="s">
        <v>864</v>
      </c>
      <c r="C208" s="168" t="s">
        <v>479</v>
      </c>
      <c r="D208" s="153" t="s">
        <v>465</v>
      </c>
      <c r="E208" s="142" t="s">
        <v>480</v>
      </c>
      <c r="F208" s="109" t="s">
        <v>467</v>
      </c>
      <c r="G208" s="152">
        <f t="shared" si="22"/>
        <v>4467</v>
      </c>
      <c r="H208" s="144">
        <f>4000+467</f>
        <v>4467</v>
      </c>
      <c r="I208" s="228"/>
      <c r="J208" s="112"/>
      <c r="K208" s="112"/>
      <c r="L208" s="113">
        <f t="shared" si="23"/>
        <v>0</v>
      </c>
      <c r="M208" s="114"/>
      <c r="N208" s="115">
        <f t="shared" si="24"/>
        <v>0</v>
      </c>
    </row>
    <row r="209" spans="1:14" s="145" customFormat="1" ht="68.25" customHeight="1">
      <c r="A209" s="171"/>
      <c r="B209" s="105" t="s">
        <v>865</v>
      </c>
      <c r="C209" s="168" t="s">
        <v>481</v>
      </c>
      <c r="D209" s="153" t="s">
        <v>465</v>
      </c>
      <c r="E209" s="229" t="s">
        <v>482</v>
      </c>
      <c r="F209" s="109" t="s">
        <v>467</v>
      </c>
      <c r="G209" s="152">
        <f t="shared" si="22"/>
        <v>1885</v>
      </c>
      <c r="H209" s="144">
        <f>1450+435</f>
        <v>1885</v>
      </c>
      <c r="I209" s="228"/>
      <c r="J209" s="112"/>
      <c r="K209" s="112"/>
      <c r="L209" s="113">
        <f t="shared" si="23"/>
        <v>0</v>
      </c>
      <c r="M209" s="114"/>
      <c r="N209" s="115">
        <f t="shared" si="24"/>
        <v>0</v>
      </c>
    </row>
    <row r="210" spans="1:14" s="145" customFormat="1" ht="51" customHeight="1">
      <c r="A210" s="171"/>
      <c r="B210" s="105" t="s">
        <v>866</v>
      </c>
      <c r="C210" s="168" t="s">
        <v>483</v>
      </c>
      <c r="D210" s="153" t="s">
        <v>367</v>
      </c>
      <c r="E210" s="220" t="s">
        <v>484</v>
      </c>
      <c r="F210" s="109" t="s">
        <v>485</v>
      </c>
      <c r="G210" s="152">
        <f t="shared" si="22"/>
        <v>1000</v>
      </c>
      <c r="H210" s="144">
        <v>1000</v>
      </c>
      <c r="I210" s="228"/>
      <c r="J210" s="112"/>
      <c r="K210" s="112"/>
      <c r="L210" s="113">
        <f t="shared" si="23"/>
        <v>0</v>
      </c>
      <c r="M210" s="114"/>
      <c r="N210" s="115">
        <f t="shared" si="24"/>
        <v>0</v>
      </c>
    </row>
    <row r="211" spans="1:14" s="145" customFormat="1" ht="60" customHeight="1">
      <c r="A211" s="171"/>
      <c r="B211" s="105" t="s">
        <v>867</v>
      </c>
      <c r="C211" s="168" t="s">
        <v>486</v>
      </c>
      <c r="D211" s="153" t="s">
        <v>357</v>
      </c>
      <c r="E211" s="220" t="s">
        <v>486</v>
      </c>
      <c r="F211" s="109" t="s">
        <v>487</v>
      </c>
      <c r="G211" s="152">
        <f t="shared" si="22"/>
        <v>1350</v>
      </c>
      <c r="H211" s="144">
        <v>1350</v>
      </c>
      <c r="I211" s="128"/>
      <c r="J211" s="112"/>
      <c r="K211" s="230"/>
      <c r="L211" s="113">
        <f t="shared" si="23"/>
        <v>0</v>
      </c>
      <c r="M211" s="114"/>
      <c r="N211" s="115">
        <f t="shared" si="24"/>
        <v>0</v>
      </c>
    </row>
    <row r="212" spans="1:14" s="145" customFormat="1" ht="21" customHeight="1">
      <c r="A212" s="171"/>
      <c r="B212" s="105" t="s">
        <v>868</v>
      </c>
      <c r="C212" s="168" t="s">
        <v>488</v>
      </c>
      <c r="D212" s="153" t="s">
        <v>406</v>
      </c>
      <c r="E212" s="154" t="s">
        <v>488</v>
      </c>
      <c r="F212" s="109" t="s">
        <v>97</v>
      </c>
      <c r="G212" s="152">
        <f t="shared" si="22"/>
        <v>30000</v>
      </c>
      <c r="H212" s="144">
        <v>30000</v>
      </c>
      <c r="I212" s="110"/>
      <c r="J212" s="112"/>
      <c r="K212" s="112"/>
      <c r="L212" s="113">
        <f t="shared" si="23"/>
        <v>0</v>
      </c>
      <c r="M212" s="114"/>
      <c r="N212" s="115">
        <f t="shared" si="24"/>
        <v>0</v>
      </c>
    </row>
    <row r="213" spans="1:14" s="145" customFormat="1" ht="45" customHeight="1">
      <c r="A213" s="275" t="s">
        <v>489</v>
      </c>
      <c r="B213" s="105" t="s">
        <v>869</v>
      </c>
      <c r="C213" s="205" t="s">
        <v>490</v>
      </c>
      <c r="D213" s="153" t="s">
        <v>491</v>
      </c>
      <c r="E213" s="142" t="s">
        <v>492</v>
      </c>
      <c r="F213" s="109" t="s">
        <v>29</v>
      </c>
      <c r="G213" s="152">
        <f t="shared" si="22"/>
        <v>62227</v>
      </c>
      <c r="H213" s="231">
        <v>62227</v>
      </c>
      <c r="I213" s="110"/>
      <c r="J213" s="112"/>
      <c r="K213" s="112"/>
      <c r="L213" s="113">
        <f t="shared" si="23"/>
        <v>0</v>
      </c>
      <c r="M213" s="114"/>
      <c r="N213" s="115">
        <f t="shared" si="24"/>
        <v>0</v>
      </c>
    </row>
    <row r="214" spans="1:14" s="145" customFormat="1" ht="63" customHeight="1">
      <c r="A214" s="275" t="s">
        <v>493</v>
      </c>
      <c r="B214" s="105" t="s">
        <v>494</v>
      </c>
      <c r="C214" s="205" t="s">
        <v>495</v>
      </c>
      <c r="D214" s="153" t="s">
        <v>367</v>
      </c>
      <c r="E214" s="142" t="s">
        <v>495</v>
      </c>
      <c r="F214" s="109" t="s">
        <v>121</v>
      </c>
      <c r="G214" s="152">
        <f t="shared" si="22"/>
        <v>152000</v>
      </c>
      <c r="H214" s="231">
        <v>152000</v>
      </c>
      <c r="I214" s="110"/>
      <c r="J214" s="112"/>
      <c r="K214" s="112"/>
      <c r="L214" s="113">
        <f t="shared" si="23"/>
        <v>0</v>
      </c>
      <c r="M214" s="114"/>
      <c r="N214" s="115">
        <f t="shared" si="24"/>
        <v>0</v>
      </c>
    </row>
    <row r="215" spans="1:14" ht="27" customHeight="1">
      <c r="A215" s="314" t="s">
        <v>610</v>
      </c>
      <c r="B215" s="315"/>
      <c r="C215" s="315"/>
      <c r="D215" s="315"/>
      <c r="E215" s="315"/>
      <c r="F215" s="316"/>
      <c r="G215" s="152">
        <f>G6+G20+G23+G30+G40+G55+G79+G184</f>
        <v>1383800</v>
      </c>
      <c r="H215" s="152">
        <f>H6+H20+H23+H30+H40+H55+H79+H184</f>
        <v>1381046</v>
      </c>
      <c r="I215" s="152">
        <f>I6+I20+I23+I30+I40+I55+I79+I184</f>
        <v>2754</v>
      </c>
      <c r="J215" s="130">
        <f>(J6*13+J20*2+J23*5+J30*8+J40*11+J55*21+J79*94+J184*30)/184</f>
        <v>0</v>
      </c>
      <c r="K215" s="130">
        <f>(K6*13+K20*2+K23*5+K30*8+K40*11+K55*21+K79*94+K184*30)/184</f>
        <v>0</v>
      </c>
      <c r="L215" s="113">
        <f t="shared" si="23"/>
        <v>0</v>
      </c>
      <c r="M215" s="174">
        <f>M6+M20+M23+M30+M40+M55+M79+M184</f>
        <v>0</v>
      </c>
      <c r="N215" s="232">
        <f t="shared" si="24"/>
        <v>0</v>
      </c>
    </row>
    <row r="216" spans="1:12" ht="19.5">
      <c r="A216" s="343" t="s">
        <v>0</v>
      </c>
      <c r="B216" s="344"/>
      <c r="C216" s="345"/>
      <c r="D216" s="345"/>
      <c r="E216" s="345"/>
      <c r="J216" s="234"/>
      <c r="K216" s="234"/>
      <c r="L216" s="234"/>
    </row>
    <row r="217" spans="1:5" ht="19.5">
      <c r="A217" s="342" t="s">
        <v>496</v>
      </c>
      <c r="B217" s="346"/>
      <c r="C217" s="346"/>
      <c r="D217" s="346"/>
      <c r="E217" s="346"/>
    </row>
  </sheetData>
  <mergeCells count="15">
    <mergeCell ref="A217:E217"/>
    <mergeCell ref="A216:E216"/>
    <mergeCell ref="A4:A5"/>
    <mergeCell ref="A215:F215"/>
    <mergeCell ref="J4:L4"/>
    <mergeCell ref="M4:N4"/>
    <mergeCell ref="B1:N1"/>
    <mergeCell ref="B2:N2"/>
    <mergeCell ref="C3:M3"/>
    <mergeCell ref="B4:B5"/>
    <mergeCell ref="C4:C5"/>
    <mergeCell ref="D4:D5"/>
    <mergeCell ref="E4:E5"/>
    <mergeCell ref="F4:F5"/>
    <mergeCell ref="G4:I4"/>
  </mergeCells>
  <printOptions horizontalCentered="1"/>
  <pageMargins left="0" right="0" top="0.5905511811023623" bottom="0.5905511811023623" header="0.5118110236220472" footer="0.5118110236220472"/>
  <pageSetup horizontalDpi="600" verticalDpi="600" orientation="landscape" paperSize="9" scale="63"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K29"/>
  <sheetViews>
    <sheetView view="pageBreakPreview" zoomScale="75" zoomScaleNormal="75" zoomScaleSheetLayoutView="75" workbookViewId="0" topLeftCell="A1">
      <selection activeCell="A28" sqref="A28:IV29"/>
    </sheetView>
  </sheetViews>
  <sheetFormatPr defaultColWidth="9.00390625" defaultRowHeight="16.5"/>
  <cols>
    <col min="1" max="1" width="27.75390625" style="7" customWidth="1"/>
    <col min="2" max="2" width="39.375" style="7" customWidth="1"/>
    <col min="3" max="4" width="11.625" style="7" customWidth="1"/>
    <col min="5" max="5" width="13.00390625" style="7" customWidth="1"/>
    <col min="6" max="7" width="11.625" style="7" customWidth="1"/>
    <col min="8" max="8" width="12.125" style="7" customWidth="1"/>
    <col min="9" max="10" width="11.625" style="7" customWidth="1"/>
    <col min="11" max="11" width="25.75390625" style="7" customWidth="1"/>
    <col min="12" max="13" width="25.25390625" style="7" customWidth="1"/>
    <col min="14" max="14" width="13.00390625" style="7" customWidth="1"/>
    <col min="15" max="15" width="41.50390625" style="7" customWidth="1"/>
    <col min="16" max="16" width="13.625" style="7" customWidth="1"/>
    <col min="17" max="17" width="11.00390625" style="7" customWidth="1"/>
    <col min="18" max="19" width="10.25390625" style="7" customWidth="1"/>
    <col min="20" max="20" width="7.75390625" style="7" customWidth="1"/>
    <col min="21" max="21" width="8.25390625" style="7" customWidth="1"/>
    <col min="22" max="22" width="8.875" style="7" customWidth="1"/>
    <col min="23" max="23" width="11.50390625" style="7" customWidth="1"/>
    <col min="24" max="24" width="11.25390625" style="7" customWidth="1"/>
    <col min="25" max="16384" width="8.875" style="7" customWidth="1"/>
  </cols>
  <sheetData>
    <row r="1" spans="1:11" ht="29.25" customHeight="1">
      <c r="A1" s="240" t="s">
        <v>915</v>
      </c>
      <c r="B1" s="241"/>
      <c r="C1" s="242"/>
      <c r="D1" s="242"/>
      <c r="E1" s="242"/>
      <c r="F1" s="242"/>
      <c r="G1" s="242"/>
      <c r="H1" s="242"/>
      <c r="I1" s="243"/>
      <c r="J1" s="243"/>
      <c r="K1" s="244"/>
    </row>
    <row r="2" spans="1:11" ht="21.75" customHeight="1">
      <c r="A2" s="326" t="s">
        <v>917</v>
      </c>
      <c r="B2" s="326"/>
      <c r="C2" s="326"/>
      <c r="D2" s="326"/>
      <c r="E2" s="326"/>
      <c r="F2" s="326"/>
      <c r="G2" s="326"/>
      <c r="H2" s="326"/>
      <c r="I2" s="326"/>
      <c r="J2" s="326"/>
      <c r="K2" s="326"/>
    </row>
    <row r="3" spans="1:11" ht="29.25" customHeight="1">
      <c r="A3" s="245" t="s">
        <v>875</v>
      </c>
      <c r="B3" s="246"/>
      <c r="C3" s="325" t="s">
        <v>916</v>
      </c>
      <c r="D3" s="325"/>
      <c r="E3" s="325"/>
      <c r="F3" s="325"/>
      <c r="G3" s="325"/>
      <c r="H3" s="246"/>
      <c r="I3" s="247"/>
      <c r="J3" s="247"/>
      <c r="K3" s="5" t="s">
        <v>876</v>
      </c>
    </row>
    <row r="4" spans="1:11" s="248" customFormat="1" ht="24" customHeight="1">
      <c r="A4" s="327" t="s">
        <v>877</v>
      </c>
      <c r="B4" s="327" t="s">
        <v>878</v>
      </c>
      <c r="C4" s="318" t="s">
        <v>873</v>
      </c>
      <c r="D4" s="319"/>
      <c r="E4" s="319"/>
      <c r="F4" s="319"/>
      <c r="G4" s="320"/>
      <c r="H4" s="336" t="s">
        <v>879</v>
      </c>
      <c r="I4" s="337"/>
      <c r="J4" s="338"/>
      <c r="K4" s="321" t="s">
        <v>880</v>
      </c>
    </row>
    <row r="5" spans="1:11" ht="27.75" customHeight="1">
      <c r="A5" s="328"/>
      <c r="B5" s="330"/>
      <c r="C5" s="332" t="s">
        <v>881</v>
      </c>
      <c r="D5" s="333"/>
      <c r="E5" s="334"/>
      <c r="F5" s="321" t="s">
        <v>882</v>
      </c>
      <c r="G5" s="321" t="s">
        <v>883</v>
      </c>
      <c r="H5" s="327" t="s">
        <v>874</v>
      </c>
      <c r="I5" s="321" t="s">
        <v>882</v>
      </c>
      <c r="J5" s="321" t="s">
        <v>883</v>
      </c>
      <c r="K5" s="323"/>
    </row>
    <row r="6" spans="1:11" ht="57.75" customHeight="1">
      <c r="A6" s="329"/>
      <c r="B6" s="331"/>
      <c r="C6" s="249" t="s">
        <v>884</v>
      </c>
      <c r="D6" s="249" t="s">
        <v>885</v>
      </c>
      <c r="E6" s="249" t="s">
        <v>886</v>
      </c>
      <c r="F6" s="322"/>
      <c r="G6" s="322"/>
      <c r="H6" s="335"/>
      <c r="I6" s="322"/>
      <c r="J6" s="322"/>
      <c r="K6" s="324"/>
    </row>
    <row r="7" spans="1:11" ht="24" customHeight="1">
      <c r="A7" s="239" t="s">
        <v>887</v>
      </c>
      <c r="B7" s="9"/>
      <c r="C7" s="9"/>
      <c r="D7" s="9"/>
      <c r="E7" s="9"/>
      <c r="F7" s="9"/>
      <c r="G7" s="9"/>
      <c r="H7" s="9"/>
      <c r="I7" s="9"/>
      <c r="J7" s="9"/>
      <c r="K7" s="9"/>
    </row>
    <row r="8" spans="1:11" ht="24" customHeight="1">
      <c r="A8" s="250" t="s">
        <v>888</v>
      </c>
      <c r="B8" s="9"/>
      <c r="C8" s="9"/>
      <c r="D8" s="9"/>
      <c r="E8" s="9"/>
      <c r="F8" s="9"/>
      <c r="G8" s="9"/>
      <c r="H8" s="9"/>
      <c r="I8" s="9"/>
      <c r="J8" s="9"/>
      <c r="K8" s="9"/>
    </row>
    <row r="9" spans="1:11" ht="24" customHeight="1">
      <c r="A9" s="251" t="s">
        <v>889</v>
      </c>
      <c r="B9" s="9"/>
      <c r="C9" s="9"/>
      <c r="D9" s="9"/>
      <c r="E9" s="9"/>
      <c r="F9" s="9"/>
      <c r="G9" s="9"/>
      <c r="H9" s="9"/>
      <c r="I9" s="9"/>
      <c r="J9" s="9"/>
      <c r="K9" s="9"/>
    </row>
    <row r="10" spans="1:11" ht="24" customHeight="1">
      <c r="A10" s="252" t="s">
        <v>890</v>
      </c>
      <c r="B10" s="9"/>
      <c r="C10" s="9"/>
      <c r="D10" s="9"/>
      <c r="E10" s="9"/>
      <c r="F10" s="9"/>
      <c r="G10" s="9"/>
      <c r="H10" s="9"/>
      <c r="I10" s="9"/>
      <c r="J10" s="9"/>
      <c r="K10" s="9"/>
    </row>
    <row r="11" spans="1:11" ht="24" customHeight="1">
      <c r="A11" s="252" t="s">
        <v>891</v>
      </c>
      <c r="B11" s="9"/>
      <c r="C11" s="9"/>
      <c r="D11" s="9"/>
      <c r="E11" s="9"/>
      <c r="F11" s="9"/>
      <c r="G11" s="9"/>
      <c r="H11" s="9"/>
      <c r="I11" s="9"/>
      <c r="J11" s="9"/>
      <c r="K11" s="9"/>
    </row>
    <row r="12" spans="1:11" ht="24" customHeight="1">
      <c r="A12" s="251" t="s">
        <v>892</v>
      </c>
      <c r="B12" s="9"/>
      <c r="C12" s="9"/>
      <c r="D12" s="9"/>
      <c r="E12" s="9"/>
      <c r="F12" s="9"/>
      <c r="G12" s="9"/>
      <c r="H12" s="9"/>
      <c r="I12" s="9"/>
      <c r="J12" s="9"/>
      <c r="K12" s="9"/>
    </row>
    <row r="13" spans="1:11" ht="24" customHeight="1">
      <c r="A13" s="252" t="s">
        <v>890</v>
      </c>
      <c r="B13" s="9"/>
      <c r="C13" s="9"/>
      <c r="D13" s="9"/>
      <c r="E13" s="9"/>
      <c r="F13" s="9"/>
      <c r="G13" s="9"/>
      <c r="H13" s="9"/>
      <c r="I13" s="9"/>
      <c r="J13" s="9"/>
      <c r="K13" s="9"/>
    </row>
    <row r="14" spans="1:11" ht="24" customHeight="1">
      <c r="A14" s="252" t="s">
        <v>891</v>
      </c>
      <c r="B14" s="9"/>
      <c r="C14" s="9"/>
      <c r="D14" s="9"/>
      <c r="E14" s="9"/>
      <c r="F14" s="9"/>
      <c r="G14" s="9"/>
      <c r="H14" s="9"/>
      <c r="I14" s="9"/>
      <c r="J14" s="9"/>
      <c r="K14" s="9"/>
    </row>
    <row r="15" spans="1:11" ht="24" customHeight="1">
      <c r="A15" s="251" t="s">
        <v>893</v>
      </c>
      <c r="B15" s="9"/>
      <c r="C15" s="9"/>
      <c r="D15" s="9"/>
      <c r="E15" s="9"/>
      <c r="F15" s="9"/>
      <c r="G15" s="9"/>
      <c r="H15" s="9"/>
      <c r="I15" s="9"/>
      <c r="J15" s="9"/>
      <c r="K15" s="9"/>
    </row>
    <row r="16" spans="1:11" ht="24" customHeight="1">
      <c r="A16" s="252" t="s">
        <v>890</v>
      </c>
      <c r="B16" s="9"/>
      <c r="C16" s="9"/>
      <c r="D16" s="9"/>
      <c r="E16" s="9"/>
      <c r="F16" s="9"/>
      <c r="G16" s="9"/>
      <c r="H16" s="9"/>
      <c r="I16" s="9"/>
      <c r="J16" s="9"/>
      <c r="K16" s="9"/>
    </row>
    <row r="17" spans="1:11" ht="24" customHeight="1">
      <c r="A17" s="252" t="s">
        <v>891</v>
      </c>
      <c r="B17" s="9"/>
      <c r="C17" s="9"/>
      <c r="D17" s="9"/>
      <c r="E17" s="9"/>
      <c r="F17" s="9"/>
      <c r="G17" s="9"/>
      <c r="H17" s="9"/>
      <c r="I17" s="9"/>
      <c r="J17" s="9"/>
      <c r="K17" s="9"/>
    </row>
    <row r="18" spans="1:11" ht="24" customHeight="1">
      <c r="A18" s="250" t="s">
        <v>894</v>
      </c>
      <c r="B18" s="9"/>
      <c r="C18" s="9"/>
      <c r="D18" s="9"/>
      <c r="E18" s="9"/>
      <c r="F18" s="9"/>
      <c r="G18" s="9"/>
      <c r="H18" s="9"/>
      <c r="I18" s="9"/>
      <c r="J18" s="9"/>
      <c r="K18" s="9"/>
    </row>
    <row r="19" spans="1:11" ht="24" customHeight="1">
      <c r="A19" s="251" t="s">
        <v>889</v>
      </c>
      <c r="B19" s="9"/>
      <c r="C19" s="9"/>
      <c r="D19" s="9"/>
      <c r="E19" s="9"/>
      <c r="F19" s="9"/>
      <c r="G19" s="9"/>
      <c r="H19" s="9"/>
      <c r="I19" s="9"/>
      <c r="J19" s="9"/>
      <c r="K19" s="9"/>
    </row>
    <row r="20" spans="1:11" ht="24" customHeight="1">
      <c r="A20" s="252" t="s">
        <v>890</v>
      </c>
      <c r="B20" s="9"/>
      <c r="C20" s="9"/>
      <c r="D20" s="9"/>
      <c r="E20" s="9"/>
      <c r="F20" s="9"/>
      <c r="G20" s="9"/>
      <c r="H20" s="9"/>
      <c r="I20" s="9"/>
      <c r="J20" s="9"/>
      <c r="K20" s="9"/>
    </row>
    <row r="21" spans="1:11" ht="24" customHeight="1">
      <c r="A21" s="252" t="s">
        <v>891</v>
      </c>
      <c r="B21" s="9"/>
      <c r="C21" s="9"/>
      <c r="D21" s="9"/>
      <c r="E21" s="9"/>
      <c r="F21" s="9"/>
      <c r="G21" s="9"/>
      <c r="H21" s="9"/>
      <c r="I21" s="9"/>
      <c r="J21" s="9"/>
      <c r="K21" s="9"/>
    </row>
    <row r="22" spans="1:11" ht="24" customHeight="1">
      <c r="A22" s="251" t="s">
        <v>892</v>
      </c>
      <c r="B22" s="9"/>
      <c r="C22" s="9"/>
      <c r="D22" s="9"/>
      <c r="E22" s="9"/>
      <c r="F22" s="9"/>
      <c r="G22" s="9"/>
      <c r="H22" s="9"/>
      <c r="I22" s="9"/>
      <c r="J22" s="9"/>
      <c r="K22" s="9"/>
    </row>
    <row r="23" spans="1:11" ht="24" customHeight="1">
      <c r="A23" s="252" t="s">
        <v>890</v>
      </c>
      <c r="B23" s="9"/>
      <c r="C23" s="9"/>
      <c r="D23" s="9"/>
      <c r="E23" s="9"/>
      <c r="F23" s="9"/>
      <c r="G23" s="9"/>
      <c r="H23" s="9"/>
      <c r="I23" s="9"/>
      <c r="J23" s="9"/>
      <c r="K23" s="9"/>
    </row>
    <row r="24" spans="1:11" ht="24" customHeight="1">
      <c r="A24" s="252" t="s">
        <v>891</v>
      </c>
      <c r="B24" s="9"/>
      <c r="C24" s="9"/>
      <c r="D24" s="9"/>
      <c r="E24" s="9"/>
      <c r="F24" s="9"/>
      <c r="G24" s="9"/>
      <c r="H24" s="9"/>
      <c r="I24" s="9"/>
      <c r="J24" s="9"/>
      <c r="K24" s="9"/>
    </row>
    <row r="25" spans="1:11" ht="24" customHeight="1">
      <c r="A25" s="251" t="s">
        <v>893</v>
      </c>
      <c r="B25" s="9"/>
      <c r="C25" s="9"/>
      <c r="D25" s="9"/>
      <c r="E25" s="9"/>
      <c r="F25" s="9"/>
      <c r="G25" s="9"/>
      <c r="H25" s="9"/>
      <c r="I25" s="9"/>
      <c r="J25" s="9"/>
      <c r="K25" s="9"/>
    </row>
    <row r="26" spans="1:11" ht="24" customHeight="1">
      <c r="A26" s="252" t="s">
        <v>890</v>
      </c>
      <c r="B26" s="9"/>
      <c r="C26" s="9"/>
      <c r="D26" s="9"/>
      <c r="E26" s="9"/>
      <c r="F26" s="9"/>
      <c r="G26" s="9"/>
      <c r="H26" s="9"/>
      <c r="I26" s="9"/>
      <c r="J26" s="9"/>
      <c r="K26" s="9"/>
    </row>
    <row r="27" spans="1:11" ht="24" customHeight="1">
      <c r="A27" s="252" t="s">
        <v>891</v>
      </c>
      <c r="B27" s="9"/>
      <c r="C27" s="9"/>
      <c r="D27" s="9"/>
      <c r="E27" s="9"/>
      <c r="F27" s="9"/>
      <c r="G27" s="9"/>
      <c r="H27" s="9"/>
      <c r="I27" s="9"/>
      <c r="J27" s="9"/>
      <c r="K27" s="9"/>
    </row>
    <row r="28" spans="1:11" ht="19.5" customHeight="1">
      <c r="A28" s="245" t="s">
        <v>895</v>
      </c>
      <c r="K28" s="238"/>
    </row>
    <row r="29" spans="1:11" ht="19.5" customHeight="1">
      <c r="A29" s="245" t="s">
        <v>896</v>
      </c>
      <c r="K29" s="248"/>
    </row>
  </sheetData>
  <mergeCells count="13">
    <mergeCell ref="A2:K2"/>
    <mergeCell ref="A4:A6"/>
    <mergeCell ref="B4:B6"/>
    <mergeCell ref="I5:I6"/>
    <mergeCell ref="C5:E5"/>
    <mergeCell ref="F5:F6"/>
    <mergeCell ref="H5:H6"/>
    <mergeCell ref="H4:J4"/>
    <mergeCell ref="J5:J6"/>
    <mergeCell ref="C4:G4"/>
    <mergeCell ref="G5:G6"/>
    <mergeCell ref="K4:K6"/>
    <mergeCell ref="C3:G3"/>
  </mergeCells>
  <printOptions horizontalCentered="1"/>
  <pageMargins left="0.11811023622047245" right="0.31496062992125984" top="0.3937007874015748" bottom="0.1968503937007874" header="0.1968503937007874" footer="0.196850393700787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H25"/>
  <sheetViews>
    <sheetView view="pageBreakPreview" zoomScale="75" zoomScaleSheetLayoutView="75" workbookViewId="0" topLeftCell="A1">
      <selection activeCell="A19" sqref="A19:IV19"/>
    </sheetView>
  </sheetViews>
  <sheetFormatPr defaultColWidth="9.00390625" defaultRowHeight="16.5"/>
  <cols>
    <col min="1" max="1" width="17.125" style="261" customWidth="1"/>
    <col min="2" max="2" width="27.375" style="261" customWidth="1"/>
    <col min="3" max="4" width="12.625" style="261" customWidth="1"/>
    <col min="5" max="7" width="15.625" style="261" customWidth="1"/>
    <col min="8" max="8" width="18.75390625" style="261" customWidth="1"/>
    <col min="9" max="16384" width="9.00390625" style="261" customWidth="1"/>
  </cols>
  <sheetData>
    <row r="1" spans="1:8" s="254" customFormat="1" ht="26.25" customHeight="1">
      <c r="A1" s="240" t="s">
        <v>914</v>
      </c>
      <c r="B1" s="253"/>
      <c r="C1" s="253"/>
      <c r="D1" s="253"/>
      <c r="E1" s="253"/>
      <c r="F1" s="253"/>
      <c r="G1" s="253"/>
      <c r="H1" s="253"/>
    </row>
    <row r="2" spans="1:8" s="254" customFormat="1" ht="26.25" customHeight="1">
      <c r="A2" s="65" t="s">
        <v>917</v>
      </c>
      <c r="B2" s="253"/>
      <c r="C2" s="253"/>
      <c r="D2" s="253"/>
      <c r="E2" s="253"/>
      <c r="F2" s="253"/>
      <c r="G2" s="253"/>
      <c r="H2" s="253"/>
    </row>
    <row r="3" spans="1:8" s="245" customFormat="1" ht="24" customHeight="1">
      <c r="A3" s="245" t="s">
        <v>898</v>
      </c>
      <c r="B3" s="8" t="s">
        <v>899</v>
      </c>
      <c r="C3" s="8"/>
      <c r="D3" s="8"/>
      <c r="E3" s="8"/>
      <c r="F3" s="8"/>
      <c r="G3" s="8"/>
      <c r="H3" s="3" t="s">
        <v>900</v>
      </c>
    </row>
    <row r="4" spans="1:8" s="6" customFormat="1" ht="26.25" customHeight="1">
      <c r="A4" s="321" t="s">
        <v>901</v>
      </c>
      <c r="B4" s="321" t="s">
        <v>902</v>
      </c>
      <c r="C4" s="340" t="s">
        <v>903</v>
      </c>
      <c r="D4" s="255" t="s">
        <v>904</v>
      </c>
      <c r="E4" s="255"/>
      <c r="F4" s="255" t="s">
        <v>905</v>
      </c>
      <c r="G4" s="256"/>
      <c r="H4" s="340" t="s">
        <v>906</v>
      </c>
    </row>
    <row r="5" spans="1:8" s="6" customFormat="1" ht="36.75" customHeight="1">
      <c r="A5" s="339"/>
      <c r="B5" s="339"/>
      <c r="C5" s="341"/>
      <c r="D5" s="257" t="s">
        <v>907</v>
      </c>
      <c r="E5" s="257" t="s">
        <v>908</v>
      </c>
      <c r="F5" s="2" t="s">
        <v>909</v>
      </c>
      <c r="G5" s="2" t="s">
        <v>897</v>
      </c>
      <c r="H5" s="341" t="s">
        <v>906</v>
      </c>
    </row>
    <row r="6" spans="1:8" s="245" customFormat="1" ht="24.75" customHeight="1">
      <c r="A6" s="258"/>
      <c r="B6" s="258"/>
      <c r="C6" s="258"/>
      <c r="D6" s="258"/>
      <c r="E6" s="258"/>
      <c r="F6" s="258"/>
      <c r="G6" s="258"/>
      <c r="H6" s="258"/>
    </row>
    <row r="7" spans="1:8" s="245" customFormat="1" ht="24.75" customHeight="1">
      <c r="A7" s="258"/>
      <c r="B7" s="258"/>
      <c r="C7" s="258"/>
      <c r="D7" s="258"/>
      <c r="E7" s="258"/>
      <c r="F7" s="258"/>
      <c r="G7" s="258"/>
      <c r="H7" s="258"/>
    </row>
    <row r="8" spans="1:8" s="245" customFormat="1" ht="24.75" customHeight="1">
      <c r="A8" s="258"/>
      <c r="B8" s="258"/>
      <c r="C8" s="258"/>
      <c r="D8" s="258"/>
      <c r="E8" s="258"/>
      <c r="F8" s="258"/>
      <c r="G8" s="258"/>
      <c r="H8" s="258"/>
    </row>
    <row r="9" spans="1:8" s="245" customFormat="1" ht="24.75" customHeight="1">
      <c r="A9" s="258"/>
      <c r="B9" s="258"/>
      <c r="C9" s="258"/>
      <c r="D9" s="258"/>
      <c r="E9" s="258"/>
      <c r="F9" s="258"/>
      <c r="G9" s="258"/>
      <c r="H9" s="258"/>
    </row>
    <row r="10" spans="1:8" s="245" customFormat="1" ht="24.75" customHeight="1">
      <c r="A10" s="258"/>
      <c r="B10" s="258"/>
      <c r="C10" s="258"/>
      <c r="D10" s="258"/>
      <c r="E10" s="258"/>
      <c r="F10" s="258"/>
      <c r="G10" s="258"/>
      <c r="H10" s="258"/>
    </row>
    <row r="11" spans="1:8" s="245" customFormat="1" ht="24.75" customHeight="1">
      <c r="A11" s="258"/>
      <c r="B11" s="258"/>
      <c r="C11" s="258"/>
      <c r="D11" s="258"/>
      <c r="E11" s="258"/>
      <c r="F11" s="258"/>
      <c r="G11" s="258"/>
      <c r="H11" s="258"/>
    </row>
    <row r="12" spans="1:8" s="245" customFormat="1" ht="24.75" customHeight="1">
      <c r="A12" s="258"/>
      <c r="B12" s="258"/>
      <c r="C12" s="258"/>
      <c r="D12" s="258"/>
      <c r="E12" s="258"/>
      <c r="F12" s="258"/>
      <c r="G12" s="258"/>
      <c r="H12" s="258"/>
    </row>
    <row r="13" spans="1:8" s="245" customFormat="1" ht="24.75" customHeight="1">
      <c r="A13" s="258"/>
      <c r="B13" s="258"/>
      <c r="C13" s="258"/>
      <c r="D13" s="258"/>
      <c r="E13" s="258"/>
      <c r="F13" s="258"/>
      <c r="G13" s="258"/>
      <c r="H13" s="258"/>
    </row>
    <row r="14" spans="1:8" s="245" customFormat="1" ht="24.75" customHeight="1">
      <c r="A14" s="258"/>
      <c r="B14" s="258"/>
      <c r="C14" s="258"/>
      <c r="D14" s="258"/>
      <c r="E14" s="258"/>
      <c r="F14" s="258"/>
      <c r="G14" s="258"/>
      <c r="H14" s="258"/>
    </row>
    <row r="15" spans="1:8" s="245" customFormat="1" ht="24.75" customHeight="1">
      <c r="A15" s="258"/>
      <c r="B15" s="258"/>
      <c r="C15" s="258"/>
      <c r="D15" s="258"/>
      <c r="E15" s="258"/>
      <c r="F15" s="258"/>
      <c r="G15" s="258"/>
      <c r="H15" s="258"/>
    </row>
    <row r="16" spans="1:8" s="245" customFormat="1" ht="24.75" customHeight="1">
      <c r="A16" s="258"/>
      <c r="B16" s="258"/>
      <c r="C16" s="258"/>
      <c r="D16" s="258"/>
      <c r="E16" s="258"/>
      <c r="F16" s="258"/>
      <c r="G16" s="258"/>
      <c r="H16" s="258"/>
    </row>
    <row r="17" spans="1:8" s="245" customFormat="1" ht="24.75" customHeight="1">
      <c r="A17" s="258"/>
      <c r="B17" s="258"/>
      <c r="C17" s="258"/>
      <c r="D17" s="258"/>
      <c r="E17" s="258"/>
      <c r="F17" s="258"/>
      <c r="G17" s="258"/>
      <c r="H17" s="258"/>
    </row>
    <row r="18" spans="1:8" s="245" customFormat="1" ht="25.5" customHeight="1">
      <c r="A18" s="258"/>
      <c r="B18" s="9"/>
      <c r="C18" s="258"/>
      <c r="D18" s="258"/>
      <c r="E18" s="258"/>
      <c r="F18" s="258"/>
      <c r="G18" s="258"/>
      <c r="H18" s="258"/>
    </row>
    <row r="19" spans="1:8" s="245" customFormat="1" ht="24.75" customHeight="1">
      <c r="A19" s="258"/>
      <c r="B19" s="258"/>
      <c r="C19" s="258"/>
      <c r="D19" s="258"/>
      <c r="E19" s="258"/>
      <c r="F19" s="258"/>
      <c r="G19" s="258"/>
      <c r="H19" s="258"/>
    </row>
    <row r="20" spans="1:8" s="245" customFormat="1" ht="29.25" customHeight="1">
      <c r="A20" s="258"/>
      <c r="B20" s="9"/>
      <c r="C20" s="258"/>
      <c r="D20" s="258"/>
      <c r="E20" s="258"/>
      <c r="F20" s="258"/>
      <c r="G20" s="258"/>
      <c r="H20" s="258"/>
    </row>
    <row r="21" spans="1:2" ht="19.5" customHeight="1">
      <c r="A21" s="259" t="s">
        <v>910</v>
      </c>
      <c r="B21" s="260"/>
    </row>
    <row r="22" spans="1:2" ht="19.5" customHeight="1">
      <c r="A22" s="262" t="s">
        <v>911</v>
      </c>
      <c r="B22" s="260"/>
    </row>
    <row r="23" spans="1:2" ht="19.5" customHeight="1">
      <c r="A23" s="262" t="s">
        <v>912</v>
      </c>
      <c r="B23" s="260"/>
    </row>
    <row r="25" ht="19.5">
      <c r="B25" s="260"/>
    </row>
  </sheetData>
  <mergeCells count="4">
    <mergeCell ref="A4:A5"/>
    <mergeCell ref="B4:B5"/>
    <mergeCell ref="C4:C5"/>
    <mergeCell ref="H4:H5"/>
  </mergeCells>
  <printOptions horizontalCentered="1"/>
  <pageMargins left="0.31496062992125984" right="0.5118110236220472" top="0.3937007874015748" bottom="0.196850393700787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user</cp:lastModifiedBy>
  <cp:lastPrinted>2016-03-29T07:35:54Z</cp:lastPrinted>
  <dcterms:created xsi:type="dcterms:W3CDTF">2001-01-31T06:15:04Z</dcterms:created>
  <dcterms:modified xsi:type="dcterms:W3CDTF">2016-03-31T02:15:25Z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